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14\Data-Science\0_git\Other-GitHub\Harwell-Cricket-Statistics\data\"/>
    </mc:Choice>
  </mc:AlternateContent>
  <xr:revisionPtr revIDLastSave="0" documentId="13_ncr:11_{63C67DC1-9CF4-4DFF-8747-B7A6E1D6F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D2" i="1"/>
  <c r="D3" i="1"/>
  <c r="E3" i="1" s="1"/>
  <c r="D4" i="1"/>
  <c r="E4" i="1" s="1"/>
  <c r="D5" i="1"/>
  <c r="D6" i="1"/>
  <c r="D7" i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E28" i="1"/>
  <c r="J7" i="1" l="1" a="1"/>
  <c r="J7" i="1" s="1"/>
  <c r="J6" i="1" a="1"/>
  <c r="J6" i="1" s="1"/>
  <c r="J5" i="1" a="1"/>
  <c r="J5" i="1" s="1"/>
  <c r="J2" i="1" a="1"/>
  <c r="J2" i="1" s="1"/>
  <c r="E2" i="1"/>
  <c r="J3" i="1" a="1"/>
  <c r="J3" i="1" s="1"/>
  <c r="J4" i="1" a="1"/>
  <c r="J4" i="1" s="1"/>
  <c r="E7" i="1"/>
  <c r="E5" i="1"/>
  <c r="E6" i="1"/>
  <c r="K5" i="1" l="1" a="1"/>
  <c r="K5" i="1" s="1"/>
  <c r="K4" i="1" a="1"/>
  <c r="K4" i="1" s="1"/>
  <c r="K3" i="1" a="1"/>
  <c r="K3" i="1" s="1"/>
  <c r="K2" i="1" a="1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42168-CA8B-41BD-B180-BFA46031FF49}" keepAlive="1" name="Query - result_analysis_data" description="Connection to the 'result_analysis_data' query in the workbook." type="5" refreshedVersion="8" background="1" saveData="1">
    <dbPr connection="Provider=Microsoft.Mashup.OleDb.1;Data Source=$Workbook$;Location=result_analysis_data;Extended Properties=&quot;&quot;" command="SELECT * FROM [result_analysis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<sst xmlns="http://schemas.openxmlformats.org/spreadsheetml/2006/main" count="225" uniqueCount="59">
  <si>
    <t>Key</t>
  </si>
  <si>
    <t>Value</t>
  </si>
  <si>
    <t>Team</t>
  </si>
  <si>
    <t>Wolvercote 3</t>
  </si>
  <si>
    <t>Runs Batting First</t>
  </si>
  <si>
    <t>170</t>
  </si>
  <si>
    <t>1st Innings Runs Home</t>
  </si>
  <si>
    <t>150</t>
  </si>
  <si>
    <t>% Win Batting First</t>
  </si>
  <si>
    <t>35%</t>
  </si>
  <si>
    <t>% Win Batting Second</t>
  </si>
  <si>
    <t>50%</t>
  </si>
  <si>
    <t>% Win at home</t>
  </si>
  <si>
    <t>% Win away</t>
  </si>
  <si>
    <t>East and West Hendred 2</t>
  </si>
  <si>
    <t>160</t>
  </si>
  <si>
    <t>167</t>
  </si>
  <si>
    <t>42%</t>
  </si>
  <si>
    <t>44%</t>
  </si>
  <si>
    <t>Harwell International 1</t>
  </si>
  <si>
    <t>185</t>
  </si>
  <si>
    <t>166</t>
  </si>
  <si>
    <t>36%</t>
  </si>
  <si>
    <t>55%</t>
  </si>
  <si>
    <t>Steventon 1</t>
  </si>
  <si>
    <t>136</t>
  </si>
  <si>
    <t>22%</t>
  </si>
  <si>
    <t>21%</t>
  </si>
  <si>
    <t>33%</t>
  </si>
  <si>
    <t>Cumnor 3</t>
  </si>
  <si>
    <t>154</t>
  </si>
  <si>
    <t>186</t>
  </si>
  <si>
    <t>30%</t>
  </si>
  <si>
    <t>40%</t>
  </si>
  <si>
    <t>25%</t>
  </si>
  <si>
    <t>Letcombe 1</t>
  </si>
  <si>
    <t>152</t>
  </si>
  <si>
    <t>58%</t>
  </si>
  <si>
    <t>47%</t>
  </si>
  <si>
    <t>56%</t>
  </si>
  <si>
    <t>Dorchester 2</t>
  </si>
  <si>
    <t>159</t>
  </si>
  <si>
    <t>168</t>
  </si>
  <si>
    <t>65%</t>
  </si>
  <si>
    <t>Challow and Childrey 3</t>
  </si>
  <si>
    <t>178</t>
  </si>
  <si>
    <t>32%</t>
  </si>
  <si>
    <t>Didcot 4</t>
  </si>
  <si>
    <t>141</t>
  </si>
  <si>
    <t>146</t>
  </si>
  <si>
    <t>53%</t>
  </si>
  <si>
    <t>75%</t>
  </si>
  <si>
    <t>Abingdon Vale 3</t>
  </si>
  <si>
    <t>138</t>
  </si>
  <si>
    <t>175</t>
  </si>
  <si>
    <t>29%</t>
  </si>
  <si>
    <t>Win%</t>
  </si>
  <si>
    <t>Lose%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</si>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</sst>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NumberFormat="1"/>
    <xf numFmtId="9" fontId="0" fillId="0" borderId="0" xfId="1" applyFont="1"/>
    <xf numFmtId="0" fontId="3" fillId="0" borderId="0" xfId="0" applyFont="1"/>
    <xf numFmtId="0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% Win Batting</a:t>
            </a:r>
          </a:p>
          <a:p>
            <a:pPr>
              <a:defRPr sz="1100"/>
            </a:pPr>
            <a:r>
              <a:rPr lang="en-US" sz="1100"/>
              <a:t>First</a:t>
            </a:r>
          </a:p>
        </c:rich>
      </c:tx>
      <c:layout>
        <c:manualLayout>
          <c:xMode val="edge"/>
          <c:yMode val="edge"/>
          <c:x val="0.41099223063946599"/>
          <c:y val="0.384889847796116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541666666666669"/>
          <c:y val="0.12546296296296297"/>
          <c:w val="0.49416666666666664"/>
          <c:h val="0.82361111111111107"/>
        </c:manualLayout>
      </c:layout>
      <c:doughnutChart>
        <c:varyColors val="1"/>
        <c:ser>
          <c:idx val="0"/>
          <c:order val="0"/>
          <c:tx>
            <c:strRef>
              <c:f>Sheet1!$I$2</c:f>
              <c:strCache>
                <c:ptCount val="1"/>
                <c:pt idx="0">
                  <c:v>% Win Batting First</c:v>
                </c:pt>
              </c:strCache>
            </c:strRef>
          </c:tx>
          <c:dPt>
            <c:idx val="0"/>
            <c:bubble3D val="0"/>
            <c:spPr>
              <a:solidFill>
                <a:srgbClr val="99CA3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E6-472C-AC7D-099CD59CF9FE}"/>
              </c:ext>
            </c:extLst>
          </c:dPt>
          <c:dPt>
            <c:idx val="1"/>
            <c:bubble3D val="0"/>
            <c:spPr>
              <a:solidFill>
                <a:srgbClr val="C0C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9E6-472C-AC7D-099CD59CF9FE}"/>
              </c:ext>
            </c:extLst>
          </c:dPt>
          <c:val>
            <c:numRef>
              <c:f>Sheet1!$J$2:$K$2</c:f>
              <c:numCache>
                <c:formatCode>0%</c:formatCode>
                <c:ptCount val="2"/>
                <c:pt idx="0">
                  <c:v>0.42</c:v>
                </c:pt>
                <c:pt idx="1">
                  <c:v>0.58000000000000007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6-472C-AC7D-099CD59CF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% Win Batting</a:t>
            </a:r>
          </a:p>
          <a:p>
            <a:pPr>
              <a:defRPr sz="1100"/>
            </a:pPr>
            <a:r>
              <a:rPr lang="en-US" sz="1100"/>
              <a:t>Second</a:t>
            </a:r>
          </a:p>
        </c:rich>
      </c:tx>
      <c:layout>
        <c:manualLayout>
          <c:xMode val="edge"/>
          <c:yMode val="edge"/>
          <c:x val="0.40523828116526756"/>
          <c:y val="0.38493076501013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541666666666669"/>
          <c:y val="0.12546296296296297"/>
          <c:w val="0.49416666666666664"/>
          <c:h val="0.82361111111111107"/>
        </c:manualLayout>
      </c:layout>
      <c:doughnutChart>
        <c:varyColors val="1"/>
        <c:ser>
          <c:idx val="0"/>
          <c:order val="0"/>
          <c:tx>
            <c:strRef>
              <c:f>Sheet1!$I$3</c:f>
              <c:strCache>
                <c:ptCount val="1"/>
                <c:pt idx="0">
                  <c:v>% Win Batting Second</c:v>
                </c:pt>
              </c:strCache>
            </c:strRef>
          </c:tx>
          <c:dPt>
            <c:idx val="0"/>
            <c:bubble3D val="0"/>
            <c:spPr>
              <a:solidFill>
                <a:srgbClr val="99CA3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44-4050-BDF7-AF4F5FEBC2BA}"/>
              </c:ext>
            </c:extLst>
          </c:dPt>
          <c:dPt>
            <c:idx val="1"/>
            <c:bubble3D val="0"/>
            <c:spPr>
              <a:solidFill>
                <a:srgbClr val="C0C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44-4050-BDF7-AF4F5FEBC2BA}"/>
              </c:ext>
            </c:extLst>
          </c:dPt>
          <c:val>
            <c:numRef>
              <c:f>Sheet1!$J$3:$K$3</c:f>
              <c:numCache>
                <c:formatCode>0%</c:formatCode>
                <c:ptCount val="2"/>
                <c:pt idx="0">
                  <c:v>0.44</c:v>
                </c:pt>
                <c:pt idx="1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4-4050-BDF7-AF4F5FEB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% Win</a:t>
            </a:r>
            <a:r>
              <a:rPr lang="en-US" sz="1100" baseline="0"/>
              <a:t> Home</a:t>
            </a:r>
            <a:endParaRPr lang="en-US" sz="1100"/>
          </a:p>
        </c:rich>
      </c:tx>
      <c:layout>
        <c:manualLayout>
          <c:xMode val="edge"/>
          <c:yMode val="edge"/>
          <c:x val="0.41376450752138366"/>
          <c:y val="0.41666675602805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541666666666669"/>
          <c:y val="0.12546296296296297"/>
          <c:w val="0.49416666666666664"/>
          <c:h val="0.82361111111111107"/>
        </c:manualLayout>
      </c:layout>
      <c:doughnutChart>
        <c:varyColors val="1"/>
        <c:ser>
          <c:idx val="0"/>
          <c:order val="0"/>
          <c:tx>
            <c:strRef>
              <c:f>Sheet1!$I$4</c:f>
              <c:strCache>
                <c:ptCount val="1"/>
                <c:pt idx="0">
                  <c:v>% Win at home</c:v>
                </c:pt>
              </c:strCache>
            </c:strRef>
          </c:tx>
          <c:dPt>
            <c:idx val="0"/>
            <c:bubble3D val="0"/>
            <c:spPr>
              <a:solidFill>
                <a:srgbClr val="99CA3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1-4931-B3FA-9304D2E2439B}"/>
              </c:ext>
            </c:extLst>
          </c:dPt>
          <c:dPt>
            <c:idx val="1"/>
            <c:bubble3D val="0"/>
            <c:spPr>
              <a:solidFill>
                <a:srgbClr val="C0C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1-4931-B3FA-9304D2E2439B}"/>
              </c:ext>
            </c:extLst>
          </c:dPt>
          <c:val>
            <c:numRef>
              <c:f>Sheet1!$J$4:$K$4</c:f>
              <c:numCache>
                <c:formatCode>0%</c:formatCode>
                <c:ptCount val="2"/>
                <c:pt idx="0">
                  <c:v>0.44</c:v>
                </c:pt>
                <c:pt idx="1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91-4931-B3FA-9304D2E24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% Win</a:t>
            </a:r>
            <a:r>
              <a:rPr lang="en-US" sz="1100" baseline="0"/>
              <a:t> </a:t>
            </a:r>
            <a:r>
              <a:rPr lang="en-US" sz="1100"/>
              <a:t>Away</a:t>
            </a:r>
          </a:p>
        </c:rich>
      </c:tx>
      <c:layout>
        <c:manualLayout>
          <c:xMode val="edge"/>
          <c:yMode val="edge"/>
          <c:x val="0.4272768486583805"/>
          <c:y val="0.41666675602805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541666666666669"/>
          <c:y val="0.12546296296296297"/>
          <c:w val="0.49416666666666664"/>
          <c:h val="0.82361111111111107"/>
        </c:manualLayout>
      </c:layout>
      <c:doughnutChart>
        <c:varyColors val="1"/>
        <c:ser>
          <c:idx val="0"/>
          <c:order val="0"/>
          <c:tx>
            <c:strRef>
              <c:f>Sheet1!$I$5</c:f>
              <c:strCache>
                <c:ptCount val="1"/>
                <c:pt idx="0">
                  <c:v>% Win away</c:v>
                </c:pt>
              </c:strCache>
            </c:strRef>
          </c:tx>
          <c:dPt>
            <c:idx val="0"/>
            <c:bubble3D val="0"/>
            <c:spPr>
              <a:solidFill>
                <a:srgbClr val="99CA3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DE-485B-AEF4-E8C500DA2E42}"/>
              </c:ext>
            </c:extLst>
          </c:dPt>
          <c:dPt>
            <c:idx val="1"/>
            <c:bubble3D val="0"/>
            <c:spPr>
              <a:solidFill>
                <a:srgbClr val="C0C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DE-485B-AEF4-E8C500DA2E42}"/>
              </c:ext>
            </c:extLst>
          </c:dPt>
          <c:val>
            <c:numRef>
              <c:f>Sheet1!$J$5:$K$5</c:f>
              <c:numCache>
                <c:formatCode>0%</c:formatCode>
                <c:ptCount val="2"/>
                <c:pt idx="0">
                  <c:v>0.42</c:v>
                </c:pt>
                <c:pt idx="1">
                  <c:v>0.58000000000000007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DE-485B-AEF4-E8C500DA2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928691</xdr:colOff>
      <xdr:row>14</xdr:row>
      <xdr:rowOff>127000</xdr:rowOff>
    </xdr:from>
    <xdr:to>
      <xdr:col>18</xdr:col>
      <xdr:colOff>52872</xdr:colOff>
      <xdr:row>63</xdr:row>
      <xdr:rowOff>15875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6633921B-01CD-6664-76FA-01BBF27B17F0}"/>
            </a:ext>
          </a:extLst>
        </xdr:cNvPr>
        <xdr:cNvGrpSpPr/>
      </xdr:nvGrpSpPr>
      <xdr:grpSpPr>
        <a:xfrm>
          <a:off x="10504491" y="2641600"/>
          <a:ext cx="9080981" cy="8601075"/>
          <a:chOff x="10504491" y="2641600"/>
          <a:chExt cx="9080981" cy="8601075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CDB94E76-8623-3788-9FD8-1D47AC427F93}"/>
              </a:ext>
            </a:extLst>
          </xdr:cNvPr>
          <xdr:cNvGrpSpPr/>
        </xdr:nvGrpSpPr>
        <xdr:grpSpPr>
          <a:xfrm>
            <a:off x="10504491" y="2641600"/>
            <a:ext cx="9080981" cy="8601075"/>
            <a:chOff x="10453691" y="2595563"/>
            <a:chExt cx="8128000" cy="7159625"/>
          </a:xfrm>
        </xdr:grpSpPr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23BDFA0B-C9B0-0AC7-3BAC-6A4469BDAE0C}"/>
                </a:ext>
              </a:extLst>
            </xdr:cNvPr>
            <xdr:cNvSpPr/>
          </xdr:nvSpPr>
          <xdr:spPr bwMode="auto">
            <a:xfrm>
              <a:off x="10453691" y="2595563"/>
              <a:ext cx="8128000" cy="715962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6350" cap="flat" cmpd="sng" algn="ctr">
              <a:solidFill>
                <a:srgbClr val="A7A9AC"/>
              </a:solidFill>
              <a:prstDash val="solid"/>
              <a:miter/>
              <a:headEnd type="none" w="sm" len="lg"/>
              <a:tailEnd type="none" w="sm" len="lg"/>
            </a:ln>
            <a:effectLst/>
          </xdr:spPr>
          <xdr:txBody>
            <a:bodyPr vert="horz" wrap="none" lIns="72000" tIns="72000" rIns="72000" bIns="72000" numCol="1" rtlCol="0" anchor="ctr" anchorCtr="0" compatLnSpc="1">
              <a:prstTxWarp prst="textNoShape">
                <a:avLst/>
              </a:prstTxWarp>
            </a:bodyPr>
            <a:lstStyle/>
            <a:p>
              <a:pPr marL="0" marR="0" indent="0" algn="ctr" defTabSz="7620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endParaRPr kumimoji="0" lang="en-GB" sz="14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Arial" pitchFamily="34" charset="0"/>
              </a:endParaRPr>
            </a:p>
          </xdr:txBody>
        </xdr: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2ACEEF5E-0CD0-AA43-33E7-3F8317349012}"/>
                </a:ext>
              </a:extLst>
            </xdr:cNvPr>
            <xdr:cNvGrpSpPr/>
          </xdr:nvGrpSpPr>
          <xdr:grpSpPr>
            <a:xfrm>
              <a:off x="10458670" y="4178300"/>
              <a:ext cx="8103967" cy="5394325"/>
              <a:chOff x="9768109" y="1670050"/>
              <a:chExt cx="8103966" cy="5394325"/>
            </a:xfrm>
          </xdr:grpSpPr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B06E5CBA-38C8-6BA4-9A2F-CAFFDF2F21A2}"/>
                  </a:ext>
                </a:extLst>
              </xdr:cNvPr>
              <xdr:cNvGraphicFramePr/>
            </xdr:nvGraphicFramePr>
            <xdr:xfrm>
              <a:off x="9768109" y="1670050"/>
              <a:ext cx="4556126" cy="269557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DE5D3008-94B3-434B-9B0A-33CF5C04C27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3309600" y="1673225"/>
              <a:ext cx="4562475" cy="26924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9" name="Chart 8">
                <a:extLst>
                  <a:ext uri="{FF2B5EF4-FFF2-40B4-BE49-F238E27FC236}">
                    <a16:creationId xmlns:a16="http://schemas.microsoft.com/office/drawing/2014/main" id="{CF3E1691-4CB7-48C0-B9EB-7AA09F6F09F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9768109" y="4365625"/>
              <a:ext cx="4556126" cy="269557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0" name="Chart 9">
                <a:extLst>
                  <a:ext uri="{FF2B5EF4-FFF2-40B4-BE49-F238E27FC236}">
                    <a16:creationId xmlns:a16="http://schemas.microsoft.com/office/drawing/2014/main" id="{A1962573-4D6B-4A2A-928C-96D24A14557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3309600" y="4368800"/>
              <a:ext cx="4562475" cy="269557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$H$1">
          <xdr:nvSpPr>
            <xdr:cNvPr id="14" name="TextBox 13">
              <a:extLst>
                <a:ext uri="{FF2B5EF4-FFF2-40B4-BE49-F238E27FC236}">
                  <a16:creationId xmlns:a16="http://schemas.microsoft.com/office/drawing/2014/main" id="{6DB8A5B9-17CE-74AF-35FC-F0557998C83D}"/>
                </a:ext>
              </a:extLst>
            </xdr:cNvPr>
            <xdr:cNvSpPr txBox="1"/>
          </xdr:nvSpPr>
          <xdr:spPr>
            <a:xfrm>
              <a:off x="12771440" y="2651127"/>
              <a:ext cx="4008437" cy="46037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D5E253CD-3FEF-47B3-B456-6F68EB9A2EE4}" type="TxLink">
                <a:rPr lang="en-US" sz="2400" b="1" i="0" u="sng" strike="noStrike">
                  <a:solidFill>
                    <a:srgbClr val="000000"/>
                  </a:solidFill>
                  <a:latin typeface="Arial"/>
                  <a:cs typeface="Arial"/>
                </a:rPr>
                <a:t>East and West Hendred 2</a:t>
              </a:fld>
              <a:endParaRPr lang="en-GB" sz="1100" b="1" u="sng"/>
            </a:p>
          </xdr:txBody>
        </xdr:sp>
        <xdr:sp macro="" textlink="$K$6">
          <xdr:nvSpPr>
            <xdr:cNvPr id="15" name="TextBox 14">
              <a:extLst>
                <a:ext uri="{FF2B5EF4-FFF2-40B4-BE49-F238E27FC236}">
                  <a16:creationId xmlns:a16="http://schemas.microsoft.com/office/drawing/2014/main" id="{CE9D97DC-F013-057C-0D88-E498BE004BA9}"/>
                </a:ext>
              </a:extLst>
            </xdr:cNvPr>
            <xdr:cNvSpPr txBox="1"/>
          </xdr:nvSpPr>
          <xdr:spPr>
            <a:xfrm>
              <a:off x="11763376" y="4151313"/>
              <a:ext cx="1785938" cy="261937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B4EB7EB8-F069-4558-B5CE-CF3D23E6858D}" type="TxLink">
                <a:rPr lang="en-US" sz="1100" b="1" i="0" u="none" strike="noStrike">
                  <a:solidFill>
                    <a:srgbClr val="000000"/>
                  </a:solidFill>
                  <a:latin typeface="Arial"/>
                  <a:cs typeface="Arial"/>
                </a:rPr>
                <a:t>Runs Batting First*: 160</a:t>
              </a:fld>
              <a:endParaRPr lang="en-GB" sz="1100" b="1"/>
            </a:p>
          </xdr:txBody>
        </xdr:sp>
        <xdr:sp macro="" textlink="$K$7">
          <xdr:nvSpPr>
            <xdr:cNvPr id="16" name="TextBox 15">
              <a:extLst>
                <a:ext uri="{FF2B5EF4-FFF2-40B4-BE49-F238E27FC236}">
                  <a16:creationId xmlns:a16="http://schemas.microsoft.com/office/drawing/2014/main" id="{95FC7D54-6D46-4CD9-8A5E-EE3A9FC58D5C}"/>
                </a:ext>
              </a:extLst>
            </xdr:cNvPr>
            <xdr:cNvSpPr txBox="1"/>
          </xdr:nvSpPr>
          <xdr:spPr>
            <a:xfrm>
              <a:off x="15335251" y="4111626"/>
              <a:ext cx="2190749" cy="309562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F75B3FC4-6146-4E8E-9B44-4F4073B4B08F}" type="TxLink">
                <a:rPr lang="en-US" sz="1100" b="1" i="0" u="none" strike="noStrike">
                  <a:solidFill>
                    <a:srgbClr val="000000"/>
                  </a:solidFill>
                  <a:latin typeface="Arial"/>
                  <a:cs typeface="Arial"/>
                </a:rPr>
                <a:t>1st Innings Runs Home^: 167</a:t>
              </a:fld>
              <a:endParaRPr lang="en-GB" sz="1100" b="1"/>
            </a:p>
          </xdr:txBody>
        </xdr:sp>
        <xdr:pic>
          <xdr:nvPicPr>
            <xdr:cNvPr id="19" name="Graphic 18" descr="Home with solid fill">
              <a:extLst>
                <a:ext uri="{FF2B5EF4-FFF2-40B4-BE49-F238E27FC236}">
                  <a16:creationId xmlns:a16="http://schemas.microsoft.com/office/drawing/2014/main" id="{484B92B1-2BCE-3FA0-8CEB-45C973FE145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16002001" y="3055938"/>
              <a:ext cx="914400" cy="914400"/>
            </a:xfrm>
            <a:prstGeom prst="rect">
              <a:avLst/>
            </a:prstGeom>
          </xdr:spPr>
        </xdr:pic>
        <xdr:pic>
          <xdr:nvPicPr>
            <xdr:cNvPr id="21" name="Graphic 20" descr="Cricket bat and ball with solid fill">
              <a:extLst>
                <a:ext uri="{FF2B5EF4-FFF2-40B4-BE49-F238E27FC236}">
                  <a16:creationId xmlns:a16="http://schemas.microsoft.com/office/drawing/2014/main" id="{B90CE53F-DF9F-5899-0F31-46786F8CF9B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12144376" y="3095625"/>
              <a:ext cx="914400" cy="914400"/>
            </a:xfrm>
            <a:prstGeom prst="rect">
              <a:avLst/>
            </a:prstGeom>
          </xdr:spPr>
        </xdr:pic>
      </xdr:grpSp>
      <xdr:sp macro="" textlink="$K$8">
        <xdr:nvSpPr>
          <xdr:cNvPr id="23" name="TextBox 22">
            <a:extLst>
              <a:ext uri="{FF2B5EF4-FFF2-40B4-BE49-F238E27FC236}">
                <a16:creationId xmlns:a16="http://schemas.microsoft.com/office/drawing/2014/main" id="{1344CA18-61FF-FFBD-9D36-EFEC837ADFA5}"/>
              </a:ext>
            </a:extLst>
          </xdr:cNvPr>
          <xdr:cNvSpPr txBox="1"/>
        </xdr:nvSpPr>
        <xdr:spPr>
          <a:xfrm>
            <a:off x="11683999" y="10918827"/>
            <a:ext cx="3060701" cy="16827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A27C66D-0557-413E-B592-D5EF6A2E1799}" type="TxLink">
              <a:rPr lang="en-US" sz="800" b="0" i="0" u="none" strike="noStrike">
                <a:solidFill>
                  <a:srgbClr val="000000"/>
                </a:solidFill>
                <a:latin typeface="Arial"/>
                <a:cs typeface="Arial"/>
              </a:rPr>
              <a:t>*Average runs by East and West Hendred 2 when batting first.</a:t>
            </a:fld>
            <a:endParaRPr lang="en-GB" sz="800"/>
          </a:p>
        </xdr:txBody>
      </xdr:sp>
      <xdr:sp macro="" textlink="$K$9">
        <xdr:nvSpPr>
          <xdr:cNvPr id="24" name="TextBox 23">
            <a:extLst>
              <a:ext uri="{FF2B5EF4-FFF2-40B4-BE49-F238E27FC236}">
                <a16:creationId xmlns:a16="http://schemas.microsoft.com/office/drawing/2014/main" id="{3CD4598C-11CF-478C-A911-E36ED768A7C9}"/>
              </a:ext>
            </a:extLst>
          </xdr:cNvPr>
          <xdr:cNvSpPr txBox="1"/>
        </xdr:nvSpPr>
        <xdr:spPr>
          <a:xfrm>
            <a:off x="15508285" y="10920413"/>
            <a:ext cx="3973515" cy="179388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18F6284-5D7D-4AEA-A998-745E1A424E13}" type="TxLink">
              <a:rPr lang="en-US" sz="800" b="0" i="0" u="none" strike="noStrike">
                <a:solidFill>
                  <a:srgbClr val="000000"/>
                </a:solidFill>
                <a:latin typeface="Arial"/>
                <a:cs typeface="Arial"/>
              </a:rPr>
              <a:t>^Average runs by all teams when batting first at East and West Hendred 2's ground.</a:t>
            </a:fld>
            <a:endParaRPr lang="en-GB" sz="8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0.44306</cdr:x>
      <cdr:y>0.4919</cdr:y>
    </cdr:from>
    <cdr:to>
      <cdr:x>0.60694</cdr:x>
      <cdr:y>0.64468</cdr:y>
    </cdr:to>
    <cdr:sp macro="" textlink="Sheet1!$J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12658F-9835-387B-3E52-328C1EF47609}"/>
            </a:ext>
          </a:extLst>
        </cdr:cNvPr>
        <cdr:cNvSpPr txBox="1"/>
      </cdr:nvSpPr>
      <cdr:spPr>
        <a:xfrm xmlns:a="http://schemas.openxmlformats.org/drawingml/2006/main">
          <a:off x="2025650" y="1349375"/>
          <a:ext cx="74930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0F6C41BA-A3BD-4E82-8EAB-7BC6CFB38207}" type="TxLink">
            <a:rPr lang="en-US" sz="2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42%</a:t>
          </a:fld>
          <a:endParaRPr lang="en-GB" sz="2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0.44306</cdr:x>
      <cdr:y>0.4919</cdr:y>
    </cdr:from>
    <cdr:to>
      <cdr:x>0.60694</cdr:x>
      <cdr:y>0.64468</cdr:y>
    </cdr:to>
    <cdr:sp macro="" textlink="Sheet1!$J$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12658F-9835-387B-3E52-328C1EF47609}"/>
            </a:ext>
          </a:extLst>
        </cdr:cNvPr>
        <cdr:cNvSpPr txBox="1"/>
      </cdr:nvSpPr>
      <cdr:spPr>
        <a:xfrm xmlns:a="http://schemas.openxmlformats.org/drawingml/2006/main">
          <a:off x="2025650" y="1349375"/>
          <a:ext cx="74930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68C45784-129D-4DD1-AB68-3B2ECD995C60}" type="TxLink">
            <a:rPr lang="en-US" sz="2000" b="0" i="0" u="none" strike="noStrike">
              <a:solidFill>
                <a:srgbClr val="000000"/>
              </a:solidFill>
              <a:latin typeface="Arial"/>
              <a:cs typeface="Arial"/>
            </a:rPr>
            <a:t>44%</a:t>
          </a:fld>
          <a:endParaRPr lang="en-GB" sz="40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0.44306</cdr:x>
      <cdr:y>0.4919</cdr:y>
    </cdr:from>
    <cdr:to>
      <cdr:x>0.60694</cdr:x>
      <cdr:y>0.64468</cdr:y>
    </cdr:to>
    <cdr:sp macro="" textlink="Sheet1!$J$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12658F-9835-387B-3E52-328C1EF47609}"/>
            </a:ext>
          </a:extLst>
        </cdr:cNvPr>
        <cdr:cNvSpPr txBox="1"/>
      </cdr:nvSpPr>
      <cdr:spPr>
        <a:xfrm xmlns:a="http://schemas.openxmlformats.org/drawingml/2006/main">
          <a:off x="2025650" y="1349375"/>
          <a:ext cx="74930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7D1DCAE9-1AD0-4C29-BAD7-EF914F182C4B}" type="TxLink">
            <a:rPr lang="en-US" sz="2000" b="0" i="0" u="none" strike="noStrike">
              <a:solidFill>
                <a:srgbClr val="000000"/>
              </a:solidFill>
              <a:latin typeface="Arial"/>
              <a:cs typeface="Arial"/>
            </a:rPr>
            <a:t>44%</a:t>
          </a:fld>
          <a:endParaRPr lang="en-GB" sz="40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0.44306</cdr:x>
      <cdr:y>0.4919</cdr:y>
    </cdr:from>
    <cdr:to>
      <cdr:x>0.60694</cdr:x>
      <cdr:y>0.64468</cdr:y>
    </cdr:to>
    <cdr:sp macro="" textlink="Sheet1!$J$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12658F-9835-387B-3E52-328C1EF47609}"/>
            </a:ext>
          </a:extLst>
        </cdr:cNvPr>
        <cdr:cNvSpPr txBox="1"/>
      </cdr:nvSpPr>
      <cdr:spPr>
        <a:xfrm xmlns:a="http://schemas.openxmlformats.org/drawingml/2006/main">
          <a:off x="2025650" y="1349375"/>
          <a:ext cx="74930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66030624-3560-41D1-982D-5B94A105AC11}" type="TxLink">
            <a:rPr lang="en-US" sz="2000" b="0" i="0" u="none" strike="noStrike">
              <a:solidFill>
                <a:srgbClr val="000000"/>
              </a:solidFill>
              <a:latin typeface="Arial"/>
              <a:cs typeface="Arial"/>
            </a:rPr>
            <a:t>42%</a:t>
          </a:fld>
          <a:endParaRPr lang="en-GB" sz="40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424A3B-EBC0-4CFF-A664-A16460AA6EA2}" autoFormatId="16" applyNumberFormats="0" applyBorderFormats="0" applyFontFormats="0" applyPatternFormats="0" applyAlignmentFormats="0" applyWidthHeightFormats="0">
  <queryTableRefresh nextId="10" unboundColumnsRight="3">
    <queryTableFields count="6">
      <queryTableField id="4" name="Key" tableColumnId="4"/>
      <queryTableField id="5" name="Value" tableColumnId="5"/>
      <queryTableField id="6" name="Team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00A9E-1F7E-45F8-84CD-E9C22E1E0BC5}" name="result_analysis_data" displayName="result_analysis_data" ref="A1:F71" tableType="queryTable" totalsRowShown="0" headerRowDxfId="7" dataDxfId="6">
  <autoFilter ref="A1:F71" xr:uid="{D6300A9E-1F7E-45F8-84CD-E9C22E1E0BC5}"/>
  <tableColumns count="6">
    <tableColumn id="4" xr3:uid="{9962E027-145F-44AD-B922-A2801B7764F1}" uniqueName="4" name="Key" queryTableFieldId="4" dataDxfId="5"/>
    <tableColumn id="5" xr3:uid="{D549D3A5-6484-4315-A5B1-92E66C19640A}" uniqueName="5" name="Value" queryTableFieldId="5" dataDxfId="4"/>
    <tableColumn id="6" xr3:uid="{73475852-03D7-4F22-A71A-BBE634134A77}" uniqueName="6" name="Team" queryTableFieldId="6" dataDxfId="3"/>
    <tableColumn id="7" xr3:uid="{6FFAD1CE-AD7D-44EE-BA31-30D38A00E029}" uniqueName="7" name="Win%" queryTableFieldId="7" dataDxfId="2" dataCellStyle="Percent">
      <calculatedColumnFormula>IF(LEFT(result_analysis_data[[#This Row],[Key]],1)="%",result_analysis_data[[#This Row],[Value]]*1,0)</calculatedColumnFormula>
    </tableColumn>
    <tableColumn id="8" xr3:uid="{1B24CEBF-D3C7-4BB4-95EA-11064459FFFA}" uniqueName="8" name="Lose%" queryTableFieldId="8" dataDxfId="1" dataCellStyle="Percent">
      <calculatedColumnFormula>IF(ISNUMBER(result_analysis_data[[#This Row],[Win%]]),1-result_analysis_data[[#This Row],[Win%]],"-")</calculatedColumnFormula>
    </tableColumn>
    <tableColumn id="9" xr3:uid="{1AB081A9-96FE-4391-9DAC-8E862C0A326E}" uniqueName="9" name="Runs" queryTableFieldId="9" dataDxfId="0">
      <calculatedColumnFormula>IF(ISNUMBER(result_analysis_data[[#This Row],[Value]]*1),result_analysis_data[[#This Row],[Value]],0)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Ricardo Excel Template">
  <a:themeElements>
    <a:clrScheme name="Ricardo Excel Colour Theme">
      <a:dk1>
        <a:sysClr val="windowText" lastClr="000000"/>
      </a:dk1>
      <a:lt1>
        <a:sysClr val="window" lastClr="FFFFFF"/>
      </a:lt1>
      <a:dk2>
        <a:srgbClr val="00307E"/>
      </a:dk2>
      <a:lt2>
        <a:srgbClr val="DDDDDD"/>
      </a:lt2>
      <a:accent1>
        <a:srgbClr val="006BB7"/>
      </a:accent1>
      <a:accent2>
        <a:srgbClr val="DC241F"/>
      </a:accent2>
      <a:accent3>
        <a:srgbClr val="99CCFF"/>
      </a:accent3>
      <a:accent4>
        <a:srgbClr val="92499E"/>
      </a:accent4>
      <a:accent5>
        <a:srgbClr val="7EB542"/>
      </a:accent5>
      <a:accent6>
        <a:srgbClr val="E47E00"/>
      </a:accent6>
      <a:hlink>
        <a:srgbClr val="006BB7"/>
      </a:hlink>
      <a:folHlink>
        <a:srgbClr val="A7A9AC"/>
      </a:folHlink>
    </a:clrScheme>
    <a:fontScheme name="Ricardo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rgbClr val="A7A9AC"/>
          </a:solidFill>
          <a:prstDash val="solid"/>
          <a:miter/>
          <a:headEnd type="none" w="sm" len="lg"/>
          <a:tailEnd type="none" w="sm" len="lg"/>
        </a:ln>
        <a:effectLst/>
      </a:spPr>
      <a:bodyPr vert="horz" wrap="none" lIns="72000" tIns="72000" rIns="72000" bIns="72000" numCol="1" anchor="ctr" anchorCtr="0" compatLnSpc="1">
        <a:prstTxWarp prst="textNoShape">
          <a:avLst/>
        </a:prstTxWarp>
      </a:bodyPr>
      <a:lstStyle>
        <a:defPPr marL="0" marR="0" indent="0" algn="ctr" defTabSz="7620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GB" sz="1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rgbClr val="A7A9AC"/>
          </a:solidFill>
          <a:prstDash val="solid"/>
          <a:miter/>
          <a:headEnd type="none" w="sm" len="lg"/>
          <a:tailEnd type="none" w="sm" len="lg"/>
        </a:ln>
        <a:effectLst/>
      </a:spPr>
      <a:bodyPr vert="horz" wrap="none" lIns="72000" tIns="72000" rIns="72000" bIns="72000" numCol="1" anchor="ctr" anchorCtr="0" compatLnSpc="1">
        <a:prstTxWarp prst="textNoShape">
          <a:avLst/>
        </a:prstTxWarp>
      </a:bodyPr>
      <a:lstStyle>
        <a:defPPr marL="0" marR="0" indent="0" algn="ctr" defTabSz="7620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GB" sz="1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lnDef>
  </a:objectDefaults>
  <a:extraClrSchemeLst>
    <a:extraClrScheme>
      <a:clrScheme name="Ricardo Excel Colour Theme">
        <a:dk1>
          <a:sysClr val="windowText" lastClr="000000"/>
        </a:dk1>
        <a:lt1>
          <a:sysClr val="window" lastClr="FFFFFF"/>
        </a:lt1>
        <a:dk2>
          <a:srgbClr val="00307E"/>
        </a:dk2>
        <a:lt2>
          <a:srgbClr val="DDDDDD"/>
        </a:lt2>
        <a:accent1>
          <a:srgbClr val="006BB7"/>
        </a:accent1>
        <a:accent2>
          <a:srgbClr val="DC241F"/>
        </a:accent2>
        <a:accent3>
          <a:srgbClr val="99CCFF"/>
        </a:accent3>
        <a:accent4>
          <a:srgbClr val="92499E"/>
        </a:accent4>
        <a:accent5>
          <a:srgbClr val="7EB542"/>
        </a:accent5>
        <a:accent6>
          <a:srgbClr val="E47E00"/>
        </a:accent6>
        <a:hlink>
          <a:srgbClr val="006BB7"/>
        </a:hlink>
        <a:folHlink>
          <a:srgbClr val="A7A9A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Ricardo Logo Blue RGB(0, 107, 183)">
      <a:srgbClr val="006BB7"/>
    </a:custClr>
    <a:custClr name="Ricardo Logo Grey RGB(167, 169, 172)">
      <a:srgbClr val="A7A9AC"/>
    </a:custClr>
    <a:custClr name="Ricardo Light Blue RGB(153, 204, 255)">
      <a:srgbClr val="99CCFF"/>
    </a:custClr>
    <a:custClr name="Ricardo Light Grey RGB(221, 221, 221)">
      <a:srgbClr val="DDDDDD"/>
    </a:custClr>
    <a:custClr name="Ricardo Dark Blue RGB(0, 48, 126)">
      <a:srgbClr val="00307E"/>
    </a:custClr>
    <a:custClr name="Ricardo Dark Grey (50%) RGB(128, 128, 128)">
      <a:srgbClr val="808080"/>
    </a:custClr>
    <a:custClr name="Ricardo Off Blue RGB(89, 166, 213)">
      <a:srgbClr val="59A6D5"/>
    </a:custClr>
    <a:custClr name="Ricardo Grey (75%) RGB(192, 192, 192)">
      <a:srgbClr val="C0C0C0"/>
    </a:custClr>
    <a:custClr name="Ricardo Other Blue RGB(55, 111, 167)">
      <a:srgbClr val="376FA7"/>
    </a:custClr>
    <a:custClr name="Ricardo Grey (60%) RGB(150, 150, 150)">
      <a:srgbClr val="969696"/>
    </a:custClr>
    <a:custClr name="Black RGB(0, 0, 0)">
      <a:srgbClr val="000000"/>
    </a:custClr>
    <a:custClr name="White RGB(255, 255, 255)">
      <a:srgbClr val="FFFFFF"/>
    </a:custClr>
    <a:custClr name="Ricardo Red RGB(220, 36, 31)">
      <a:srgbClr val="DC241F"/>
    </a:custClr>
    <a:custClr name="Ricardo Orange RGB(228, 126, 0)">
      <a:srgbClr val="E47E00"/>
    </a:custClr>
    <a:custClr name="Ricardo Yellow RGB(250, 230, 0)">
      <a:srgbClr val="FAE600"/>
    </a:custClr>
    <a:custClr name="Ricardo Green RGB(153, 202, 60)">
      <a:srgbClr val="99CA3C"/>
    </a:custClr>
    <a:custClr name="Ricardo-AEA Green RGB(70, 156, 35)">
      <a:srgbClr val="469C23"/>
    </a:custClr>
    <a:custClr name="Ricardo Purple RGB(146, 73, 158)">
      <a:srgbClr val="92499E"/>
    </a:custClr>
    <a:custClr name="Ricardo Background Very Dark Grey RGB(77, 77, 79)">
      <a:srgbClr val="4D4D4F"/>
    </a:custClr>
  </a:custClr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zoomScale="50" zoomScaleNormal="50" workbookViewId="0">
      <selection activeCell="T49" sqref="T49"/>
    </sheetView>
  </sheetViews>
  <sheetFormatPr defaultColWidth="9" defaultRowHeight="14" x14ac:dyDescent="0.3"/>
  <cols>
    <col min="1" max="1" width="19.4140625" style="1" bestFit="1" customWidth="1"/>
    <col min="2" max="3" width="21.58203125" style="1" bestFit="1" customWidth="1"/>
    <col min="4" max="4" width="19.4140625" style="1" bestFit="1" customWidth="1"/>
    <col min="5" max="5" width="21.58203125" style="1" bestFit="1" customWidth="1"/>
    <col min="6" max="6" width="21.58203125" style="1" customWidth="1"/>
    <col min="7" max="7" width="21.58203125" style="1" bestFit="1" customWidth="1"/>
    <col min="8" max="8" width="18.9140625" style="1" bestFit="1" customWidth="1"/>
    <col min="9" max="16384" width="9" style="1"/>
  </cols>
  <sheetData>
    <row r="1" spans="1:11" ht="15.5" x14ac:dyDescent="0.35">
      <c r="A1" t="s">
        <v>0</v>
      </c>
      <c r="B1" t="s">
        <v>1</v>
      </c>
      <c r="C1" t="s">
        <v>2</v>
      </c>
      <c r="D1" s="1" t="s">
        <v>56</v>
      </c>
      <c r="E1" s="1" t="s">
        <v>57</v>
      </c>
      <c r="F1" s="1" t="s">
        <v>58</v>
      </c>
      <c r="H1" s="4" t="s">
        <v>14</v>
      </c>
      <c r="J1" s="1" t="s">
        <v>56</v>
      </c>
      <c r="K1" s="1" t="s">
        <v>57</v>
      </c>
    </row>
    <row r="2" spans="1:11" x14ac:dyDescent="0.3">
      <c r="A2" s="2" t="s">
        <v>2</v>
      </c>
      <c r="B2" s="2" t="s">
        <v>3</v>
      </c>
      <c r="C2" s="2" t="s">
        <v>3</v>
      </c>
      <c r="D2" s="3">
        <f>IF(LEFT(result_analysis_data[[#This Row],[Key]],1)="%",result_analysis_data[[#This Row],[Value]]*1,0)</f>
        <v>0</v>
      </c>
      <c r="E2" s="3">
        <f>IF(ISNUMBER(result_analysis_data[[#This Row],[Win%]]),1-result_analysis_data[[#This Row],[Win%]],"-")</f>
        <v>1</v>
      </c>
      <c r="F2" s="5">
        <f>IF(ISNUMBER(result_analysis_data[[#This Row],[Value]]*1),result_analysis_data[[#This Row],[Value]],0)</f>
        <v>0</v>
      </c>
      <c r="I2" s="1" t="s">
        <v>8</v>
      </c>
      <c r="J2" s="3" cm="1">
        <f t="array" ref="J2">SUMPRODUCT(result_analysis_data[Win%]*(result_analysis_data[Team]=$H$1)*(result_analysis_data[Key]=$I2))</f>
        <v>0.42</v>
      </c>
      <c r="K2" s="3" cm="1">
        <f t="array" ref="K2">SUMPRODUCT(result_analysis_data[Lose%]*(result_analysis_data[Team]=$H$1)*(result_analysis_data[Key]=$I2))</f>
        <v>0.58000000000000007</v>
      </c>
    </row>
    <row r="3" spans="1:11" x14ac:dyDescent="0.3">
      <c r="A3" s="2" t="s">
        <v>4</v>
      </c>
      <c r="B3" s="2" t="s">
        <v>5</v>
      </c>
      <c r="C3" s="2" t="s">
        <v>3</v>
      </c>
      <c r="D3" s="3">
        <f>IF(LEFT(result_analysis_data[[#This Row],[Key]],1)="%",result_analysis_data[[#This Row],[Value]]*1,0)</f>
        <v>0</v>
      </c>
      <c r="E3" s="3">
        <f>IF(ISNUMBER(result_analysis_data[[#This Row],[Win%]]),1-result_analysis_data[[#This Row],[Win%]],"-")</f>
        <v>1</v>
      </c>
      <c r="F3" s="5" t="str">
        <f>IF(ISNUMBER(result_analysis_data[[#This Row],[Value]]*1),result_analysis_data[[#This Row],[Value]],0)</f>
        <v>170</v>
      </c>
      <c r="I3" s="1" t="s">
        <v>10</v>
      </c>
      <c r="J3" s="3" cm="1">
        <f t="array" ref="J3">SUMPRODUCT(result_analysis_data[Win%]*(result_analysis_data[Team]=$H$1)*(result_analysis_data[Key]=$I3))</f>
        <v>0.44</v>
      </c>
      <c r="K3" s="3" cm="1">
        <f t="array" ref="K3">SUMPRODUCT(result_analysis_data[Lose%]*(result_analysis_data[Team]=$H$1)*(result_analysis_data[Key]=$I3))</f>
        <v>0.56000000000000005</v>
      </c>
    </row>
    <row r="4" spans="1:11" x14ac:dyDescent="0.3">
      <c r="A4" s="2" t="s">
        <v>6</v>
      </c>
      <c r="B4" s="2" t="s">
        <v>7</v>
      </c>
      <c r="C4" s="2" t="s">
        <v>3</v>
      </c>
      <c r="D4" s="3">
        <f>IF(LEFT(result_analysis_data[[#This Row],[Key]],1)="%",result_analysis_data[[#This Row],[Value]]*1,0)</f>
        <v>0</v>
      </c>
      <c r="E4" s="3">
        <f>IF(ISNUMBER(result_analysis_data[[#This Row],[Win%]]),1-result_analysis_data[[#This Row],[Win%]],"-")</f>
        <v>1</v>
      </c>
      <c r="F4" s="5" t="str">
        <f>IF(ISNUMBER(result_analysis_data[[#This Row],[Value]]*1),result_analysis_data[[#This Row],[Value]],0)</f>
        <v>150</v>
      </c>
      <c r="I4" s="1" t="s">
        <v>12</v>
      </c>
      <c r="J4" s="3" cm="1">
        <f t="array" ref="J4">SUMPRODUCT(result_analysis_data[Win%]*(result_analysis_data[Team]=$H$1)*(result_analysis_data[Key]=$I4))</f>
        <v>0.44</v>
      </c>
      <c r="K4" s="3" cm="1">
        <f t="array" ref="K4">SUMPRODUCT(result_analysis_data[Lose%]*(result_analysis_data[Team]=$H$1)*(result_analysis_data[Key]=$I4))</f>
        <v>0.56000000000000005</v>
      </c>
    </row>
    <row r="5" spans="1:11" x14ac:dyDescent="0.3">
      <c r="A5" s="2" t="s">
        <v>8</v>
      </c>
      <c r="B5" s="2" t="s">
        <v>9</v>
      </c>
      <c r="C5" s="2" t="s">
        <v>3</v>
      </c>
      <c r="D5" s="3">
        <f>IF(LEFT(result_analysis_data[[#This Row],[Key]],1)="%",result_analysis_data[[#This Row],[Value]]*1,0)</f>
        <v>0.35</v>
      </c>
      <c r="E5" s="3">
        <f>IF(ISNUMBER(result_analysis_data[[#This Row],[Win%]]),1-result_analysis_data[[#This Row],[Win%]],"-")</f>
        <v>0.65</v>
      </c>
      <c r="F5" s="5" t="str">
        <f>IF(ISNUMBER(result_analysis_data[[#This Row],[Value]]*1),result_analysis_data[[#This Row],[Value]],0)</f>
        <v>35%</v>
      </c>
      <c r="I5" s="1" t="s">
        <v>13</v>
      </c>
      <c r="J5" s="3" cm="1">
        <f t="array" ref="J5">SUMPRODUCT(result_analysis_data[Win%]*(result_analysis_data[Team]=$H$1)*(result_analysis_data[Key]=$I5))</f>
        <v>0.42</v>
      </c>
      <c r="K5" s="3" cm="1">
        <f t="array" ref="K5">SUMPRODUCT(result_analysis_data[Lose%]*(result_analysis_data[Team]=$H$1)*(result_analysis_data[Key]=$I5))</f>
        <v>0.58000000000000007</v>
      </c>
    </row>
    <row r="6" spans="1:11" x14ac:dyDescent="0.3">
      <c r="A6" s="2" t="s">
        <v>10</v>
      </c>
      <c r="B6" s="2" t="s">
        <v>11</v>
      </c>
      <c r="C6" s="2" t="s">
        <v>3</v>
      </c>
      <c r="D6" s="3">
        <f>IF(LEFT(result_analysis_data[[#This Row],[Key]],1)="%",result_analysis_data[[#This Row],[Value]]*1,0)</f>
        <v>0.5</v>
      </c>
      <c r="E6" s="3">
        <f>IF(ISNUMBER(result_analysis_data[[#This Row],[Win%]]),1-result_analysis_data[[#This Row],[Win%]],"-")</f>
        <v>0.5</v>
      </c>
      <c r="F6" s="5" t="str">
        <f>IF(ISNUMBER(result_analysis_data[[#This Row],[Value]]*1),result_analysis_data[[#This Row],[Value]],0)</f>
        <v>50%</v>
      </c>
      <c r="I6" s="1" t="s">
        <v>4</v>
      </c>
      <c r="J6" s="6" cm="1">
        <f t="array" ref="J6">SUMPRODUCT(result_analysis_data[Runs]*(result_analysis_data[Team]=$H$1)*(result_analysis_data[Key]=$I6))</f>
        <v>160</v>
      </c>
      <c r="K6" s="6" t="str">
        <f>I6&amp;"*: "&amp;J6</f>
        <v>Runs Batting First*: 160</v>
      </c>
    </row>
    <row r="7" spans="1:11" x14ac:dyDescent="0.3">
      <c r="A7" s="2" t="s">
        <v>12</v>
      </c>
      <c r="B7" s="2" t="s">
        <v>11</v>
      </c>
      <c r="C7" s="2" t="s">
        <v>3</v>
      </c>
      <c r="D7" s="3">
        <f>IF(LEFT(result_analysis_data[[#This Row],[Key]],1)="%",result_analysis_data[[#This Row],[Value]]*1,0)</f>
        <v>0.5</v>
      </c>
      <c r="E7" s="3">
        <f>IF(ISNUMBER(result_analysis_data[[#This Row],[Win%]]),1-result_analysis_data[[#This Row],[Win%]],"-")</f>
        <v>0.5</v>
      </c>
      <c r="F7" s="5" t="str">
        <f>IF(ISNUMBER(result_analysis_data[[#This Row],[Value]]*1),result_analysis_data[[#This Row],[Value]],0)</f>
        <v>50%</v>
      </c>
      <c r="I7" s="1" t="s">
        <v>6</v>
      </c>
      <c r="J7" s="6" cm="1">
        <f t="array" ref="J7">SUMPRODUCT(result_analysis_data[Runs]*(result_analysis_data[Team]=$H$1)*(result_analysis_data[Key]=$I7))</f>
        <v>167</v>
      </c>
      <c r="K7" s="6" t="str">
        <f>I7&amp;"^: "&amp;J7</f>
        <v>1st Innings Runs Home^: 167</v>
      </c>
    </row>
    <row r="8" spans="1:11" x14ac:dyDescent="0.3">
      <c r="A8" s="2" t="s">
        <v>13</v>
      </c>
      <c r="B8" s="2" t="s">
        <v>9</v>
      </c>
      <c r="C8" s="2" t="s">
        <v>3</v>
      </c>
      <c r="D8" s="3">
        <f>IF(LEFT(result_analysis_data[[#This Row],[Key]],1)="%",result_analysis_data[[#This Row],[Value]]*1,0)</f>
        <v>0.35</v>
      </c>
      <c r="E8" s="3">
        <f>IF(ISNUMBER(result_analysis_data[[#This Row],[Win%]]),1-result_analysis_data[[#This Row],[Win%]],"-")</f>
        <v>0.65</v>
      </c>
      <c r="F8" s="5" t="str">
        <f>IF(ISNUMBER(result_analysis_data[[#This Row],[Value]]*1),result_analysis_data[[#This Row],[Value]],0)</f>
        <v>35%</v>
      </c>
      <c r="K8" s="1" t="str">
        <f>"*Average runs by "&amp;H1&amp;" when batting first."</f>
        <v>*Average runs by East and West Hendred 2 when batting first.</v>
      </c>
    </row>
    <row r="9" spans="1:11" x14ac:dyDescent="0.3">
      <c r="A9" s="2" t="s">
        <v>2</v>
      </c>
      <c r="B9" s="2" t="s">
        <v>14</v>
      </c>
      <c r="C9" s="2" t="s">
        <v>14</v>
      </c>
      <c r="D9" s="3">
        <f>IF(LEFT(result_analysis_data[[#This Row],[Key]],1)="%",result_analysis_data[[#This Row],[Value]]*1,0)</f>
        <v>0</v>
      </c>
      <c r="E9" s="3">
        <f>IF(ISNUMBER(result_analysis_data[[#This Row],[Win%]]),1-result_analysis_data[[#This Row],[Win%]],"-")</f>
        <v>1</v>
      </c>
      <c r="F9" s="5">
        <f>IF(ISNUMBER(result_analysis_data[[#This Row],[Value]]*1),result_analysis_data[[#This Row],[Value]],0)</f>
        <v>0</v>
      </c>
      <c r="K9" s="1" t="str">
        <f>"^Average runs by all teams when batting first at "&amp;H1&amp;"'s ground."</f>
        <v>^Average runs by all teams when batting first at East and West Hendred 2's ground.</v>
      </c>
    </row>
    <row r="10" spans="1:11" x14ac:dyDescent="0.3">
      <c r="A10" s="2" t="s">
        <v>4</v>
      </c>
      <c r="B10" s="2" t="s">
        <v>15</v>
      </c>
      <c r="C10" s="2" t="s">
        <v>14</v>
      </c>
      <c r="D10" s="3">
        <f>IF(LEFT(result_analysis_data[[#This Row],[Key]],1)="%",result_analysis_data[[#This Row],[Value]]*1,0)</f>
        <v>0</v>
      </c>
      <c r="E10" s="3">
        <f>IF(ISNUMBER(result_analysis_data[[#This Row],[Win%]]),1-result_analysis_data[[#This Row],[Win%]],"-")</f>
        <v>1</v>
      </c>
      <c r="F10" s="5" t="str">
        <f>IF(ISNUMBER(result_analysis_data[[#This Row],[Value]]*1),result_analysis_data[[#This Row],[Value]],0)</f>
        <v>160</v>
      </c>
    </row>
    <row r="11" spans="1:11" x14ac:dyDescent="0.3">
      <c r="A11" s="2" t="s">
        <v>6</v>
      </c>
      <c r="B11" s="2" t="s">
        <v>16</v>
      </c>
      <c r="C11" s="2" t="s">
        <v>14</v>
      </c>
      <c r="D11" s="3">
        <f>IF(LEFT(result_analysis_data[[#This Row],[Key]],1)="%",result_analysis_data[[#This Row],[Value]]*1,0)</f>
        <v>0</v>
      </c>
      <c r="E11" s="3">
        <f>IF(ISNUMBER(result_analysis_data[[#This Row],[Win%]]),1-result_analysis_data[[#This Row],[Win%]],"-")</f>
        <v>1</v>
      </c>
      <c r="F11" s="5" t="str">
        <f>IF(ISNUMBER(result_analysis_data[[#This Row],[Value]]*1),result_analysis_data[[#This Row],[Value]],0)</f>
        <v>167</v>
      </c>
    </row>
    <row r="12" spans="1:11" x14ac:dyDescent="0.3">
      <c r="A12" s="2" t="s">
        <v>8</v>
      </c>
      <c r="B12" s="2" t="s">
        <v>17</v>
      </c>
      <c r="C12" s="2" t="s">
        <v>14</v>
      </c>
      <c r="D12" s="3">
        <f>IF(LEFT(result_analysis_data[[#This Row],[Key]],1)="%",result_analysis_data[[#This Row],[Value]]*1,0)</f>
        <v>0.42</v>
      </c>
      <c r="E12" s="3">
        <f>IF(ISNUMBER(result_analysis_data[[#This Row],[Win%]]),1-result_analysis_data[[#This Row],[Win%]],"-")</f>
        <v>0.58000000000000007</v>
      </c>
      <c r="F12" s="5" t="str">
        <f>IF(ISNUMBER(result_analysis_data[[#This Row],[Value]]*1),result_analysis_data[[#This Row],[Value]],0)</f>
        <v>42%</v>
      </c>
    </row>
    <row r="13" spans="1:11" x14ac:dyDescent="0.3">
      <c r="A13" s="2" t="s">
        <v>10</v>
      </c>
      <c r="B13" s="2" t="s">
        <v>18</v>
      </c>
      <c r="C13" s="2" t="s">
        <v>14</v>
      </c>
      <c r="D13" s="3">
        <f>IF(LEFT(result_analysis_data[[#This Row],[Key]],1)="%",result_analysis_data[[#This Row],[Value]]*1,0)</f>
        <v>0.44</v>
      </c>
      <c r="E13" s="3">
        <f>IF(ISNUMBER(result_analysis_data[[#This Row],[Win%]]),1-result_analysis_data[[#This Row],[Win%]],"-")</f>
        <v>0.56000000000000005</v>
      </c>
      <c r="F13" s="5" t="str">
        <f>IF(ISNUMBER(result_analysis_data[[#This Row],[Value]]*1),result_analysis_data[[#This Row],[Value]],0)</f>
        <v>44%</v>
      </c>
    </row>
    <row r="14" spans="1:11" x14ac:dyDescent="0.3">
      <c r="A14" s="2" t="s">
        <v>12</v>
      </c>
      <c r="B14" s="2" t="s">
        <v>18</v>
      </c>
      <c r="C14" s="2" t="s">
        <v>14</v>
      </c>
      <c r="D14" s="3">
        <f>IF(LEFT(result_analysis_data[[#This Row],[Key]],1)="%",result_analysis_data[[#This Row],[Value]]*1,0)</f>
        <v>0.44</v>
      </c>
      <c r="E14" s="3">
        <f>IF(ISNUMBER(result_analysis_data[[#This Row],[Win%]]),1-result_analysis_data[[#This Row],[Win%]],"-")</f>
        <v>0.56000000000000005</v>
      </c>
      <c r="F14" s="5" t="str">
        <f>IF(ISNUMBER(result_analysis_data[[#This Row],[Value]]*1),result_analysis_data[[#This Row],[Value]],0)</f>
        <v>44%</v>
      </c>
    </row>
    <row r="15" spans="1:11" x14ac:dyDescent="0.3">
      <c r="A15" s="2" t="s">
        <v>13</v>
      </c>
      <c r="B15" s="2" t="s">
        <v>17</v>
      </c>
      <c r="C15" s="2" t="s">
        <v>14</v>
      </c>
      <c r="D15" s="3">
        <f>IF(LEFT(result_analysis_data[[#This Row],[Key]],1)="%",result_analysis_data[[#This Row],[Value]]*1,0)</f>
        <v>0.42</v>
      </c>
      <c r="E15" s="3">
        <f>IF(ISNUMBER(result_analysis_data[[#This Row],[Win%]]),1-result_analysis_data[[#This Row],[Win%]],"-")</f>
        <v>0.58000000000000007</v>
      </c>
      <c r="F15" s="5" t="str">
        <f>IF(ISNUMBER(result_analysis_data[[#This Row],[Value]]*1),result_analysis_data[[#This Row],[Value]],0)</f>
        <v>42%</v>
      </c>
    </row>
    <row r="16" spans="1:11" x14ac:dyDescent="0.3">
      <c r="A16" s="2" t="s">
        <v>2</v>
      </c>
      <c r="B16" s="2" t="s">
        <v>19</v>
      </c>
      <c r="C16" s="2" t="s">
        <v>19</v>
      </c>
      <c r="D16" s="3">
        <f>IF(LEFT(result_analysis_data[[#This Row],[Key]],1)="%",result_analysis_data[[#This Row],[Value]]*1,0)</f>
        <v>0</v>
      </c>
      <c r="E16" s="3">
        <f>IF(ISNUMBER(result_analysis_data[[#This Row],[Win%]]),1-result_analysis_data[[#This Row],[Win%]],"-")</f>
        <v>1</v>
      </c>
      <c r="F16" s="5">
        <f>IF(ISNUMBER(result_analysis_data[[#This Row],[Value]]*1),result_analysis_data[[#This Row],[Value]],0)</f>
        <v>0</v>
      </c>
    </row>
    <row r="17" spans="1:6" x14ac:dyDescent="0.3">
      <c r="A17" s="2" t="s">
        <v>4</v>
      </c>
      <c r="B17" s="2" t="s">
        <v>20</v>
      </c>
      <c r="C17" s="2" t="s">
        <v>19</v>
      </c>
      <c r="D17" s="3">
        <f>IF(LEFT(result_analysis_data[[#This Row],[Key]],1)="%",result_analysis_data[[#This Row],[Value]]*1,0)</f>
        <v>0</v>
      </c>
      <c r="E17" s="3">
        <f>IF(ISNUMBER(result_analysis_data[[#This Row],[Win%]]),1-result_analysis_data[[#This Row],[Win%]],"-")</f>
        <v>1</v>
      </c>
      <c r="F17" s="5" t="str">
        <f>IF(ISNUMBER(result_analysis_data[[#This Row],[Value]]*1),result_analysis_data[[#This Row],[Value]],0)</f>
        <v>185</v>
      </c>
    </row>
    <row r="18" spans="1:6" x14ac:dyDescent="0.3">
      <c r="A18" s="2" t="s">
        <v>6</v>
      </c>
      <c r="B18" s="2" t="s">
        <v>21</v>
      </c>
      <c r="C18" s="2" t="s">
        <v>19</v>
      </c>
      <c r="D18" s="3">
        <f>IF(LEFT(result_analysis_data[[#This Row],[Key]],1)="%",result_analysis_data[[#This Row],[Value]]*1,0)</f>
        <v>0</v>
      </c>
      <c r="E18" s="3">
        <f>IF(ISNUMBER(result_analysis_data[[#This Row],[Win%]]),1-result_analysis_data[[#This Row],[Win%]],"-")</f>
        <v>1</v>
      </c>
      <c r="F18" s="5" t="str">
        <f>IF(ISNUMBER(result_analysis_data[[#This Row],[Value]]*1),result_analysis_data[[#This Row],[Value]],0)</f>
        <v>166</v>
      </c>
    </row>
    <row r="19" spans="1:6" x14ac:dyDescent="0.3">
      <c r="A19" s="2" t="s">
        <v>8</v>
      </c>
      <c r="B19" s="2" t="s">
        <v>22</v>
      </c>
      <c r="C19" s="2" t="s">
        <v>19</v>
      </c>
      <c r="D19" s="3">
        <f>IF(LEFT(result_analysis_data[[#This Row],[Key]],1)="%",result_analysis_data[[#This Row],[Value]]*1,0)</f>
        <v>0.36</v>
      </c>
      <c r="E19" s="3">
        <f>IF(ISNUMBER(result_analysis_data[[#This Row],[Win%]]),1-result_analysis_data[[#This Row],[Win%]],"-")</f>
        <v>0.64</v>
      </c>
      <c r="F19" s="5" t="str">
        <f>IF(ISNUMBER(result_analysis_data[[#This Row],[Value]]*1),result_analysis_data[[#This Row],[Value]],0)</f>
        <v>36%</v>
      </c>
    </row>
    <row r="20" spans="1:6" x14ac:dyDescent="0.3">
      <c r="A20" s="2" t="s">
        <v>10</v>
      </c>
      <c r="B20" s="2" t="s">
        <v>23</v>
      </c>
      <c r="C20" s="2" t="s">
        <v>19</v>
      </c>
      <c r="D20" s="3">
        <f>IF(LEFT(result_analysis_data[[#This Row],[Key]],1)="%",result_analysis_data[[#This Row],[Value]]*1,0)</f>
        <v>0.55000000000000004</v>
      </c>
      <c r="E20" s="3">
        <f>IF(ISNUMBER(result_analysis_data[[#This Row],[Win%]]),1-result_analysis_data[[#This Row],[Win%]],"-")</f>
        <v>0.44999999999999996</v>
      </c>
      <c r="F20" s="5" t="str">
        <f>IF(ISNUMBER(result_analysis_data[[#This Row],[Value]]*1),result_analysis_data[[#This Row],[Value]],0)</f>
        <v>55%</v>
      </c>
    </row>
    <row r="21" spans="1:6" x14ac:dyDescent="0.3">
      <c r="A21" s="2" t="s">
        <v>12</v>
      </c>
      <c r="B21" s="2" t="s">
        <v>18</v>
      </c>
      <c r="C21" s="2" t="s">
        <v>19</v>
      </c>
      <c r="D21" s="3">
        <f>IF(LEFT(result_analysis_data[[#This Row],[Key]],1)="%",result_analysis_data[[#This Row],[Value]]*1,0)</f>
        <v>0.44</v>
      </c>
      <c r="E21" s="3">
        <f>IF(ISNUMBER(result_analysis_data[[#This Row],[Win%]]),1-result_analysis_data[[#This Row],[Win%]],"-")</f>
        <v>0.56000000000000005</v>
      </c>
      <c r="F21" s="5" t="str">
        <f>IF(ISNUMBER(result_analysis_data[[#This Row],[Value]]*1),result_analysis_data[[#This Row],[Value]],0)</f>
        <v>44%</v>
      </c>
    </row>
    <row r="22" spans="1:6" x14ac:dyDescent="0.3">
      <c r="A22" s="2" t="s">
        <v>13</v>
      </c>
      <c r="B22" s="2" t="s">
        <v>11</v>
      </c>
      <c r="C22" s="2" t="s">
        <v>19</v>
      </c>
      <c r="D22" s="3">
        <f>IF(LEFT(result_analysis_data[[#This Row],[Key]],1)="%",result_analysis_data[[#This Row],[Value]]*1,0)</f>
        <v>0.5</v>
      </c>
      <c r="E22" s="3">
        <f>IF(ISNUMBER(result_analysis_data[[#This Row],[Win%]]),1-result_analysis_data[[#This Row],[Win%]],"-")</f>
        <v>0.5</v>
      </c>
      <c r="F22" s="5" t="str">
        <f>IF(ISNUMBER(result_analysis_data[[#This Row],[Value]]*1),result_analysis_data[[#This Row],[Value]],0)</f>
        <v>50%</v>
      </c>
    </row>
    <row r="23" spans="1:6" x14ac:dyDescent="0.3">
      <c r="A23" s="2" t="s">
        <v>2</v>
      </c>
      <c r="B23" s="2" t="s">
        <v>24</v>
      </c>
      <c r="C23" s="2" t="s">
        <v>24</v>
      </c>
      <c r="D23" s="3">
        <f>IF(LEFT(result_analysis_data[[#This Row],[Key]],1)="%",result_analysis_data[[#This Row],[Value]]*1,0)</f>
        <v>0</v>
      </c>
      <c r="E23" s="3">
        <f>IF(ISNUMBER(result_analysis_data[[#This Row],[Win%]]),1-result_analysis_data[[#This Row],[Win%]],"-")</f>
        <v>1</v>
      </c>
      <c r="F23" s="5">
        <f>IF(ISNUMBER(result_analysis_data[[#This Row],[Value]]*1),result_analysis_data[[#This Row],[Value]],0)</f>
        <v>0</v>
      </c>
    </row>
    <row r="24" spans="1:6" x14ac:dyDescent="0.3">
      <c r="A24" s="2" t="s">
        <v>4</v>
      </c>
      <c r="B24" s="2" t="s">
        <v>25</v>
      </c>
      <c r="C24" s="2" t="s">
        <v>24</v>
      </c>
      <c r="D24" s="3">
        <f>IF(LEFT(result_analysis_data[[#This Row],[Key]],1)="%",result_analysis_data[[#This Row],[Value]]*1,0)</f>
        <v>0</v>
      </c>
      <c r="E24" s="3">
        <f>IF(ISNUMBER(result_analysis_data[[#This Row],[Win%]]),1-result_analysis_data[[#This Row],[Win%]],"-")</f>
        <v>1</v>
      </c>
      <c r="F24" s="5" t="str">
        <f>IF(ISNUMBER(result_analysis_data[[#This Row],[Value]]*1),result_analysis_data[[#This Row],[Value]],0)</f>
        <v>136</v>
      </c>
    </row>
    <row r="25" spans="1:6" x14ac:dyDescent="0.3">
      <c r="A25" s="2" t="s">
        <v>6</v>
      </c>
      <c r="B25" s="2" t="s">
        <v>16</v>
      </c>
      <c r="C25" s="2" t="s">
        <v>24</v>
      </c>
      <c r="D25" s="3">
        <f>IF(LEFT(result_analysis_data[[#This Row],[Key]],1)="%",result_analysis_data[[#This Row],[Value]]*1,0)</f>
        <v>0</v>
      </c>
      <c r="E25" s="3">
        <f>IF(ISNUMBER(result_analysis_data[[#This Row],[Win%]]),1-result_analysis_data[[#This Row],[Win%]],"-")</f>
        <v>1</v>
      </c>
      <c r="F25" s="5" t="str">
        <f>IF(ISNUMBER(result_analysis_data[[#This Row],[Value]]*1),result_analysis_data[[#This Row],[Value]],0)</f>
        <v>167</v>
      </c>
    </row>
    <row r="26" spans="1:6" x14ac:dyDescent="0.3">
      <c r="A26" s="2" t="s">
        <v>8</v>
      </c>
      <c r="B26" s="2" t="s">
        <v>26</v>
      </c>
      <c r="C26" s="2" t="s">
        <v>24</v>
      </c>
      <c r="D26" s="3">
        <f>IF(LEFT(result_analysis_data[[#This Row],[Key]],1)="%",result_analysis_data[[#This Row],[Value]]*1,0)</f>
        <v>0.22</v>
      </c>
      <c r="E26" s="3">
        <f>IF(ISNUMBER(result_analysis_data[[#This Row],[Win%]]),1-result_analysis_data[[#This Row],[Win%]],"-")</f>
        <v>0.78</v>
      </c>
      <c r="F26" s="5" t="str">
        <f>IF(ISNUMBER(result_analysis_data[[#This Row],[Value]]*1),result_analysis_data[[#This Row],[Value]],0)</f>
        <v>22%</v>
      </c>
    </row>
    <row r="27" spans="1:6" x14ac:dyDescent="0.3">
      <c r="A27" s="2" t="s">
        <v>10</v>
      </c>
      <c r="B27" s="2" t="s">
        <v>22</v>
      </c>
      <c r="C27" s="2" t="s">
        <v>24</v>
      </c>
      <c r="D27" s="3">
        <f>IF(LEFT(result_analysis_data[[#This Row],[Key]],1)="%",result_analysis_data[[#This Row],[Value]]*1,0)</f>
        <v>0.36</v>
      </c>
      <c r="E27" s="3">
        <f>IF(ISNUMBER(result_analysis_data[[#This Row],[Win%]]),1-result_analysis_data[[#This Row],[Win%]],"-")</f>
        <v>0.64</v>
      </c>
      <c r="F27" s="5" t="str">
        <f>IF(ISNUMBER(result_analysis_data[[#This Row],[Value]]*1),result_analysis_data[[#This Row],[Value]],0)</f>
        <v>36%</v>
      </c>
    </row>
    <row r="28" spans="1:6" x14ac:dyDescent="0.3">
      <c r="A28" s="2" t="s">
        <v>12</v>
      </c>
      <c r="B28" s="2" t="s">
        <v>27</v>
      </c>
      <c r="C28" s="2" t="s">
        <v>24</v>
      </c>
      <c r="D28" s="3">
        <f>IF(LEFT(result_analysis_data[[#This Row],[Key]],1)="%",result_analysis_data[[#This Row],[Value]]*1,0)</f>
        <v>0.21</v>
      </c>
      <c r="E28" s="3">
        <f>IF(ISNUMBER(result_analysis_data[[#This Row],[Win%]]),1-result_analysis_data[[#This Row],[Win%]],"-")</f>
        <v>0.79</v>
      </c>
      <c r="F28" s="5" t="str">
        <f>IF(ISNUMBER(result_analysis_data[[#This Row],[Value]]*1),result_analysis_data[[#This Row],[Value]],0)</f>
        <v>21%</v>
      </c>
    </row>
    <row r="29" spans="1:6" x14ac:dyDescent="0.3">
      <c r="A29" s="2" t="s">
        <v>13</v>
      </c>
      <c r="B29" s="2" t="s">
        <v>28</v>
      </c>
      <c r="C29" s="2" t="s">
        <v>24</v>
      </c>
      <c r="D29" s="3">
        <f>IF(LEFT(result_analysis_data[[#This Row],[Key]],1)="%",result_analysis_data[[#This Row],[Value]]*1,0)</f>
        <v>0.33</v>
      </c>
      <c r="E29" s="3">
        <f>IF(ISNUMBER(result_analysis_data[[#This Row],[Win%]]),1-result_analysis_data[[#This Row],[Win%]],"-")</f>
        <v>0.66999999999999993</v>
      </c>
      <c r="F29" s="5" t="str">
        <f>IF(ISNUMBER(result_analysis_data[[#This Row],[Value]]*1),result_analysis_data[[#This Row],[Value]],0)</f>
        <v>33%</v>
      </c>
    </row>
    <row r="30" spans="1:6" x14ac:dyDescent="0.3">
      <c r="A30" s="2" t="s">
        <v>2</v>
      </c>
      <c r="B30" s="2" t="s">
        <v>29</v>
      </c>
      <c r="C30" s="2" t="s">
        <v>29</v>
      </c>
      <c r="D30" s="3">
        <f>IF(LEFT(result_analysis_data[[#This Row],[Key]],1)="%",result_analysis_data[[#This Row],[Value]]*1,0)</f>
        <v>0</v>
      </c>
      <c r="E30" s="3">
        <f>IF(ISNUMBER(result_analysis_data[[#This Row],[Win%]]),1-result_analysis_data[[#This Row],[Win%]],"-")</f>
        <v>1</v>
      </c>
      <c r="F30" s="5">
        <f>IF(ISNUMBER(result_analysis_data[[#This Row],[Value]]*1),result_analysis_data[[#This Row],[Value]],0)</f>
        <v>0</v>
      </c>
    </row>
    <row r="31" spans="1:6" x14ac:dyDescent="0.3">
      <c r="A31" s="2" t="s">
        <v>4</v>
      </c>
      <c r="B31" s="2" t="s">
        <v>30</v>
      </c>
      <c r="C31" s="2" t="s">
        <v>29</v>
      </c>
      <c r="D31" s="3">
        <f>IF(LEFT(result_analysis_data[[#This Row],[Key]],1)="%",result_analysis_data[[#This Row],[Value]]*1,0)</f>
        <v>0</v>
      </c>
      <c r="E31" s="3">
        <f>IF(ISNUMBER(result_analysis_data[[#This Row],[Win%]]),1-result_analysis_data[[#This Row],[Win%]],"-")</f>
        <v>1</v>
      </c>
      <c r="F31" s="5" t="str">
        <f>IF(ISNUMBER(result_analysis_data[[#This Row],[Value]]*1),result_analysis_data[[#This Row],[Value]],0)</f>
        <v>154</v>
      </c>
    </row>
    <row r="32" spans="1:6" x14ac:dyDescent="0.3">
      <c r="A32" s="2" t="s">
        <v>6</v>
      </c>
      <c r="B32" s="2" t="s">
        <v>31</v>
      </c>
      <c r="C32" s="2" t="s">
        <v>29</v>
      </c>
      <c r="D32" s="3">
        <f>IF(LEFT(result_analysis_data[[#This Row],[Key]],1)="%",result_analysis_data[[#This Row],[Value]]*1,0)</f>
        <v>0</v>
      </c>
      <c r="E32" s="3">
        <f>IF(ISNUMBER(result_analysis_data[[#This Row],[Win%]]),1-result_analysis_data[[#This Row],[Win%]],"-")</f>
        <v>1</v>
      </c>
      <c r="F32" s="5" t="str">
        <f>IF(ISNUMBER(result_analysis_data[[#This Row],[Value]]*1),result_analysis_data[[#This Row],[Value]],0)</f>
        <v>186</v>
      </c>
    </row>
    <row r="33" spans="1:6" x14ac:dyDescent="0.3">
      <c r="A33" s="2" t="s">
        <v>8</v>
      </c>
      <c r="B33" s="2" t="s">
        <v>28</v>
      </c>
      <c r="C33" s="2" t="s">
        <v>29</v>
      </c>
      <c r="D33" s="3">
        <f>IF(LEFT(result_analysis_data[[#This Row],[Key]],1)="%",result_analysis_data[[#This Row],[Value]]*1,0)</f>
        <v>0.33</v>
      </c>
      <c r="E33" s="3">
        <f>IF(ISNUMBER(result_analysis_data[[#This Row],[Win%]]),1-result_analysis_data[[#This Row],[Win%]],"-")</f>
        <v>0.66999999999999993</v>
      </c>
      <c r="F33" s="5" t="str">
        <f>IF(ISNUMBER(result_analysis_data[[#This Row],[Value]]*1),result_analysis_data[[#This Row],[Value]],0)</f>
        <v>33%</v>
      </c>
    </row>
    <row r="34" spans="1:6" x14ac:dyDescent="0.3">
      <c r="A34" s="2" t="s">
        <v>10</v>
      </c>
      <c r="B34" s="2" t="s">
        <v>32</v>
      </c>
      <c r="C34" s="2" t="s">
        <v>29</v>
      </c>
      <c r="D34" s="3">
        <f>IF(LEFT(result_analysis_data[[#This Row],[Key]],1)="%",result_analysis_data[[#This Row],[Value]]*1,0)</f>
        <v>0.3</v>
      </c>
      <c r="E34" s="3">
        <f>IF(ISNUMBER(result_analysis_data[[#This Row],[Win%]]),1-result_analysis_data[[#This Row],[Win%]],"-")</f>
        <v>0.7</v>
      </c>
      <c r="F34" s="5" t="str">
        <f>IF(ISNUMBER(result_analysis_data[[#This Row],[Value]]*1),result_analysis_data[[#This Row],[Value]],0)</f>
        <v>30%</v>
      </c>
    </row>
    <row r="35" spans="1:6" x14ac:dyDescent="0.3">
      <c r="A35" s="2" t="s">
        <v>12</v>
      </c>
      <c r="B35" s="2" t="s">
        <v>33</v>
      </c>
      <c r="C35" s="2" t="s">
        <v>29</v>
      </c>
      <c r="D35" s="3">
        <f>IF(LEFT(result_analysis_data[[#This Row],[Key]],1)="%",result_analysis_data[[#This Row],[Value]]*1,0)</f>
        <v>0.4</v>
      </c>
      <c r="E35" s="3">
        <f>IF(ISNUMBER(result_analysis_data[[#This Row],[Win%]]),1-result_analysis_data[[#This Row],[Win%]],"-")</f>
        <v>0.6</v>
      </c>
      <c r="F35" s="5" t="str">
        <f>IF(ISNUMBER(result_analysis_data[[#This Row],[Value]]*1),result_analysis_data[[#This Row],[Value]],0)</f>
        <v>40%</v>
      </c>
    </row>
    <row r="36" spans="1:6" x14ac:dyDescent="0.3">
      <c r="A36" s="2" t="s">
        <v>13</v>
      </c>
      <c r="B36" s="2" t="s">
        <v>34</v>
      </c>
      <c r="C36" s="2" t="s">
        <v>29</v>
      </c>
      <c r="D36" s="3">
        <f>IF(LEFT(result_analysis_data[[#This Row],[Key]],1)="%",result_analysis_data[[#This Row],[Value]]*1,0)</f>
        <v>0.25</v>
      </c>
      <c r="E36" s="3">
        <f>IF(ISNUMBER(result_analysis_data[[#This Row],[Win%]]),1-result_analysis_data[[#This Row],[Win%]],"-")</f>
        <v>0.75</v>
      </c>
      <c r="F36" s="5" t="str">
        <f>IF(ISNUMBER(result_analysis_data[[#This Row],[Value]]*1),result_analysis_data[[#This Row],[Value]],0)</f>
        <v>25%</v>
      </c>
    </row>
    <row r="37" spans="1:6" x14ac:dyDescent="0.3">
      <c r="A37" s="2" t="s">
        <v>2</v>
      </c>
      <c r="B37" s="2" t="s">
        <v>35</v>
      </c>
      <c r="C37" s="2" t="s">
        <v>35</v>
      </c>
      <c r="D37" s="3">
        <f>IF(LEFT(result_analysis_data[[#This Row],[Key]],1)="%",result_analysis_data[[#This Row],[Value]]*1,0)</f>
        <v>0</v>
      </c>
      <c r="E37" s="3">
        <f>IF(ISNUMBER(result_analysis_data[[#This Row],[Win%]]),1-result_analysis_data[[#This Row],[Win%]],"-")</f>
        <v>1</v>
      </c>
      <c r="F37" s="5">
        <f>IF(ISNUMBER(result_analysis_data[[#This Row],[Value]]*1),result_analysis_data[[#This Row],[Value]],0)</f>
        <v>0</v>
      </c>
    </row>
    <row r="38" spans="1:6" x14ac:dyDescent="0.3">
      <c r="A38" s="2" t="s">
        <v>4</v>
      </c>
      <c r="B38" s="2" t="s">
        <v>36</v>
      </c>
      <c r="C38" s="2" t="s">
        <v>35</v>
      </c>
      <c r="D38" s="3">
        <f>IF(LEFT(result_analysis_data[[#This Row],[Key]],1)="%",result_analysis_data[[#This Row],[Value]]*1,0)</f>
        <v>0</v>
      </c>
      <c r="E38" s="3">
        <f>IF(ISNUMBER(result_analysis_data[[#This Row],[Win%]]),1-result_analysis_data[[#This Row],[Win%]],"-")</f>
        <v>1</v>
      </c>
      <c r="F38" s="5" t="str">
        <f>IF(ISNUMBER(result_analysis_data[[#This Row],[Value]]*1),result_analysis_data[[#This Row],[Value]],0)</f>
        <v>152</v>
      </c>
    </row>
    <row r="39" spans="1:6" x14ac:dyDescent="0.3">
      <c r="A39" s="2" t="s">
        <v>6</v>
      </c>
      <c r="B39" s="2" t="s">
        <v>30</v>
      </c>
      <c r="C39" s="2" t="s">
        <v>35</v>
      </c>
      <c r="D39" s="3">
        <f>IF(LEFT(result_analysis_data[[#This Row],[Key]],1)="%",result_analysis_data[[#This Row],[Value]]*1,0)</f>
        <v>0</v>
      </c>
      <c r="E39" s="3">
        <f>IF(ISNUMBER(result_analysis_data[[#This Row],[Win%]]),1-result_analysis_data[[#This Row],[Win%]],"-")</f>
        <v>1</v>
      </c>
      <c r="F39" s="5" t="str">
        <f>IF(ISNUMBER(result_analysis_data[[#This Row],[Value]]*1),result_analysis_data[[#This Row],[Value]],0)</f>
        <v>154</v>
      </c>
    </row>
    <row r="40" spans="1:6" x14ac:dyDescent="0.3">
      <c r="A40" s="2" t="s">
        <v>8</v>
      </c>
      <c r="B40" s="2" t="s">
        <v>18</v>
      </c>
      <c r="C40" s="2" t="s">
        <v>35</v>
      </c>
      <c r="D40" s="3">
        <f>IF(LEFT(result_analysis_data[[#This Row],[Key]],1)="%",result_analysis_data[[#This Row],[Value]]*1,0)</f>
        <v>0.44</v>
      </c>
      <c r="E40" s="3">
        <f>IF(ISNUMBER(result_analysis_data[[#This Row],[Win%]]),1-result_analysis_data[[#This Row],[Win%]],"-")</f>
        <v>0.56000000000000005</v>
      </c>
      <c r="F40" s="5" t="str">
        <f>IF(ISNUMBER(result_analysis_data[[#This Row],[Value]]*1),result_analysis_data[[#This Row],[Value]],0)</f>
        <v>44%</v>
      </c>
    </row>
    <row r="41" spans="1:6" x14ac:dyDescent="0.3">
      <c r="A41" s="2" t="s">
        <v>10</v>
      </c>
      <c r="B41" s="2" t="s">
        <v>37</v>
      </c>
      <c r="C41" s="2" t="s">
        <v>35</v>
      </c>
      <c r="D41" s="3">
        <f>IF(LEFT(result_analysis_data[[#This Row],[Key]],1)="%",result_analysis_data[[#This Row],[Value]]*1,0)</f>
        <v>0.57999999999999996</v>
      </c>
      <c r="E41" s="3">
        <f>IF(ISNUMBER(result_analysis_data[[#This Row],[Win%]]),1-result_analysis_data[[#This Row],[Win%]],"-")</f>
        <v>0.42000000000000004</v>
      </c>
      <c r="F41" s="5" t="str">
        <f>IF(ISNUMBER(result_analysis_data[[#This Row],[Value]]*1),result_analysis_data[[#This Row],[Value]],0)</f>
        <v>58%</v>
      </c>
    </row>
    <row r="42" spans="1:6" x14ac:dyDescent="0.3">
      <c r="A42" s="2" t="s">
        <v>12</v>
      </c>
      <c r="B42" s="2" t="s">
        <v>38</v>
      </c>
      <c r="C42" s="2" t="s">
        <v>35</v>
      </c>
      <c r="D42" s="3">
        <f>IF(LEFT(result_analysis_data[[#This Row],[Key]],1)="%",result_analysis_data[[#This Row],[Value]]*1,0)</f>
        <v>0.47</v>
      </c>
      <c r="E42" s="3">
        <f>IF(ISNUMBER(result_analysis_data[[#This Row],[Win%]]),1-result_analysis_data[[#This Row],[Win%]],"-")</f>
        <v>0.53</v>
      </c>
      <c r="F42" s="5" t="str">
        <f>IF(ISNUMBER(result_analysis_data[[#This Row],[Value]]*1),result_analysis_data[[#This Row],[Value]],0)</f>
        <v>47%</v>
      </c>
    </row>
    <row r="43" spans="1:6" x14ac:dyDescent="0.3">
      <c r="A43" s="2" t="s">
        <v>13</v>
      </c>
      <c r="B43" s="2" t="s">
        <v>39</v>
      </c>
      <c r="C43" s="2" t="s">
        <v>35</v>
      </c>
      <c r="D43" s="3">
        <f>IF(LEFT(result_analysis_data[[#This Row],[Key]],1)="%",result_analysis_data[[#This Row],[Value]]*1,0)</f>
        <v>0.56000000000000005</v>
      </c>
      <c r="E43" s="3">
        <f>IF(ISNUMBER(result_analysis_data[[#This Row],[Win%]]),1-result_analysis_data[[#This Row],[Win%]],"-")</f>
        <v>0.43999999999999995</v>
      </c>
      <c r="F43" s="5" t="str">
        <f>IF(ISNUMBER(result_analysis_data[[#This Row],[Value]]*1),result_analysis_data[[#This Row],[Value]],0)</f>
        <v>56%</v>
      </c>
    </row>
    <row r="44" spans="1:6" x14ac:dyDescent="0.3">
      <c r="A44" s="2" t="s">
        <v>2</v>
      </c>
      <c r="B44" s="2" t="s">
        <v>40</v>
      </c>
      <c r="C44" s="2" t="s">
        <v>40</v>
      </c>
      <c r="D44" s="3">
        <f>IF(LEFT(result_analysis_data[[#This Row],[Key]],1)="%",result_analysis_data[[#This Row],[Value]]*1,0)</f>
        <v>0</v>
      </c>
      <c r="E44" s="3">
        <f>IF(ISNUMBER(result_analysis_data[[#This Row],[Win%]]),1-result_analysis_data[[#This Row],[Win%]],"-")</f>
        <v>1</v>
      </c>
      <c r="F44" s="5">
        <f>IF(ISNUMBER(result_analysis_data[[#This Row],[Value]]*1),result_analysis_data[[#This Row],[Value]],0)</f>
        <v>0</v>
      </c>
    </row>
    <row r="45" spans="1:6" x14ac:dyDescent="0.3">
      <c r="A45" s="2" t="s">
        <v>4</v>
      </c>
      <c r="B45" s="2" t="s">
        <v>41</v>
      </c>
      <c r="C45" s="2" t="s">
        <v>40</v>
      </c>
      <c r="D45" s="3">
        <f>IF(LEFT(result_analysis_data[[#This Row],[Key]],1)="%",result_analysis_data[[#This Row],[Value]]*1,0)</f>
        <v>0</v>
      </c>
      <c r="E45" s="3">
        <f>IF(ISNUMBER(result_analysis_data[[#This Row],[Win%]]),1-result_analysis_data[[#This Row],[Win%]],"-")</f>
        <v>1</v>
      </c>
      <c r="F45" s="5" t="str">
        <f>IF(ISNUMBER(result_analysis_data[[#This Row],[Value]]*1),result_analysis_data[[#This Row],[Value]],0)</f>
        <v>159</v>
      </c>
    </row>
    <row r="46" spans="1:6" x14ac:dyDescent="0.3">
      <c r="A46" s="2" t="s">
        <v>6</v>
      </c>
      <c r="B46" s="2" t="s">
        <v>42</v>
      </c>
      <c r="C46" s="2" t="s">
        <v>40</v>
      </c>
      <c r="D46" s="3">
        <f>IF(LEFT(result_analysis_data[[#This Row],[Key]],1)="%",result_analysis_data[[#This Row],[Value]]*1,0)</f>
        <v>0</v>
      </c>
      <c r="E46" s="3">
        <f>IF(ISNUMBER(result_analysis_data[[#This Row],[Win%]]),1-result_analysis_data[[#This Row],[Win%]],"-")</f>
        <v>1</v>
      </c>
      <c r="F46" s="5" t="str">
        <f>IF(ISNUMBER(result_analysis_data[[#This Row],[Value]]*1),result_analysis_data[[#This Row],[Value]],0)</f>
        <v>168</v>
      </c>
    </row>
    <row r="47" spans="1:6" x14ac:dyDescent="0.3">
      <c r="A47" s="2" t="s">
        <v>8</v>
      </c>
      <c r="B47" s="2" t="s">
        <v>43</v>
      </c>
      <c r="C47" s="2" t="s">
        <v>40</v>
      </c>
      <c r="D47" s="3">
        <f>IF(LEFT(result_analysis_data[[#This Row],[Key]],1)="%",result_analysis_data[[#This Row],[Value]]*1,0)</f>
        <v>0.65</v>
      </c>
      <c r="E47" s="3">
        <f>IF(ISNUMBER(result_analysis_data[[#This Row],[Win%]]),1-result_analysis_data[[#This Row],[Win%]],"-")</f>
        <v>0.35</v>
      </c>
      <c r="F47" s="5" t="str">
        <f>IF(ISNUMBER(result_analysis_data[[#This Row],[Value]]*1),result_analysis_data[[#This Row],[Value]],0)</f>
        <v>65%</v>
      </c>
    </row>
    <row r="48" spans="1:6" x14ac:dyDescent="0.3">
      <c r="A48" s="2" t="s">
        <v>10</v>
      </c>
      <c r="B48" s="2" t="s">
        <v>39</v>
      </c>
      <c r="C48" s="2" t="s">
        <v>40</v>
      </c>
      <c r="D48" s="3">
        <f>IF(LEFT(result_analysis_data[[#This Row],[Key]],1)="%",result_analysis_data[[#This Row],[Value]]*1,0)</f>
        <v>0.56000000000000005</v>
      </c>
      <c r="E48" s="3">
        <f>IF(ISNUMBER(result_analysis_data[[#This Row],[Win%]]),1-result_analysis_data[[#This Row],[Win%]],"-")</f>
        <v>0.43999999999999995</v>
      </c>
      <c r="F48" s="5" t="str">
        <f>IF(ISNUMBER(result_analysis_data[[#This Row],[Value]]*1),result_analysis_data[[#This Row],[Value]],0)</f>
        <v>56%</v>
      </c>
    </row>
    <row r="49" spans="1:6" x14ac:dyDescent="0.3">
      <c r="A49" s="2" t="s">
        <v>12</v>
      </c>
      <c r="B49" s="2" t="s">
        <v>37</v>
      </c>
      <c r="C49" s="2" t="s">
        <v>40</v>
      </c>
      <c r="D49" s="3">
        <f>IF(LEFT(result_analysis_data[[#This Row],[Key]],1)="%",result_analysis_data[[#This Row],[Value]]*1,0)</f>
        <v>0.57999999999999996</v>
      </c>
      <c r="E49" s="3">
        <f>IF(ISNUMBER(result_analysis_data[[#This Row],[Win%]]),1-result_analysis_data[[#This Row],[Win%]],"-")</f>
        <v>0.42000000000000004</v>
      </c>
      <c r="F49" s="5" t="str">
        <f>IF(ISNUMBER(result_analysis_data[[#This Row],[Value]]*1),result_analysis_data[[#This Row],[Value]],0)</f>
        <v>58%</v>
      </c>
    </row>
    <row r="50" spans="1:6" x14ac:dyDescent="0.3">
      <c r="A50" s="2" t="s">
        <v>13</v>
      </c>
      <c r="B50" s="2" t="s">
        <v>43</v>
      </c>
      <c r="C50" s="2" t="s">
        <v>40</v>
      </c>
      <c r="D50" s="3">
        <f>IF(LEFT(result_analysis_data[[#This Row],[Key]],1)="%",result_analysis_data[[#This Row],[Value]]*1,0)</f>
        <v>0.65</v>
      </c>
      <c r="E50" s="3">
        <f>IF(ISNUMBER(result_analysis_data[[#This Row],[Win%]]),1-result_analysis_data[[#This Row],[Win%]],"-")</f>
        <v>0.35</v>
      </c>
      <c r="F50" s="5" t="str">
        <f>IF(ISNUMBER(result_analysis_data[[#This Row],[Value]]*1),result_analysis_data[[#This Row],[Value]],0)</f>
        <v>65%</v>
      </c>
    </row>
    <row r="51" spans="1:6" x14ac:dyDescent="0.3">
      <c r="A51" s="2" t="s">
        <v>2</v>
      </c>
      <c r="B51" s="2" t="s">
        <v>44</v>
      </c>
      <c r="C51" s="2" t="s">
        <v>44</v>
      </c>
      <c r="D51" s="3">
        <f>IF(LEFT(result_analysis_data[[#This Row],[Key]],1)="%",result_analysis_data[[#This Row],[Value]]*1,0)</f>
        <v>0</v>
      </c>
      <c r="E51" s="3">
        <f>IF(ISNUMBER(result_analysis_data[[#This Row],[Win%]]),1-result_analysis_data[[#This Row],[Win%]],"-")</f>
        <v>1</v>
      </c>
      <c r="F51" s="5">
        <f>IF(ISNUMBER(result_analysis_data[[#This Row],[Value]]*1),result_analysis_data[[#This Row],[Value]],0)</f>
        <v>0</v>
      </c>
    </row>
    <row r="52" spans="1:6" x14ac:dyDescent="0.3">
      <c r="A52" s="2" t="s">
        <v>4</v>
      </c>
      <c r="B52" s="2" t="s">
        <v>30</v>
      </c>
      <c r="C52" s="2" t="s">
        <v>44</v>
      </c>
      <c r="D52" s="3">
        <f>IF(LEFT(result_analysis_data[[#This Row],[Key]],1)="%",result_analysis_data[[#This Row],[Value]]*1,0)</f>
        <v>0</v>
      </c>
      <c r="E52" s="3">
        <f>IF(ISNUMBER(result_analysis_data[[#This Row],[Win%]]),1-result_analysis_data[[#This Row],[Win%]],"-")</f>
        <v>1</v>
      </c>
      <c r="F52" s="5" t="str">
        <f>IF(ISNUMBER(result_analysis_data[[#This Row],[Value]]*1),result_analysis_data[[#This Row],[Value]],0)</f>
        <v>154</v>
      </c>
    </row>
    <row r="53" spans="1:6" x14ac:dyDescent="0.3">
      <c r="A53" s="2" t="s">
        <v>6</v>
      </c>
      <c r="B53" s="2" t="s">
        <v>45</v>
      </c>
      <c r="C53" s="2" t="s">
        <v>44</v>
      </c>
      <c r="D53" s="3">
        <f>IF(LEFT(result_analysis_data[[#This Row],[Key]],1)="%",result_analysis_data[[#This Row],[Value]]*1,0)</f>
        <v>0</v>
      </c>
      <c r="E53" s="3">
        <f>IF(ISNUMBER(result_analysis_data[[#This Row],[Win%]]),1-result_analysis_data[[#This Row],[Win%]],"-")</f>
        <v>1</v>
      </c>
      <c r="F53" s="5" t="str">
        <f>IF(ISNUMBER(result_analysis_data[[#This Row],[Value]]*1),result_analysis_data[[#This Row],[Value]],0)</f>
        <v>178</v>
      </c>
    </row>
    <row r="54" spans="1:6" x14ac:dyDescent="0.3">
      <c r="A54" s="2" t="s">
        <v>8</v>
      </c>
      <c r="B54" s="2" t="s">
        <v>46</v>
      </c>
      <c r="C54" s="2" t="s">
        <v>44</v>
      </c>
      <c r="D54" s="3">
        <f>IF(LEFT(result_analysis_data[[#This Row],[Key]],1)="%",result_analysis_data[[#This Row],[Value]]*1,0)</f>
        <v>0.32</v>
      </c>
      <c r="E54" s="3">
        <f>IF(ISNUMBER(result_analysis_data[[#This Row],[Win%]]),1-result_analysis_data[[#This Row],[Win%]],"-")</f>
        <v>0.67999999999999994</v>
      </c>
      <c r="F54" s="5" t="str">
        <f>IF(ISNUMBER(result_analysis_data[[#This Row],[Value]]*1),result_analysis_data[[#This Row],[Value]],0)</f>
        <v>32%</v>
      </c>
    </row>
    <row r="55" spans="1:6" x14ac:dyDescent="0.3">
      <c r="A55" s="2" t="s">
        <v>10</v>
      </c>
      <c r="B55" s="2" t="s">
        <v>28</v>
      </c>
      <c r="C55" s="2" t="s">
        <v>44</v>
      </c>
      <c r="D55" s="3">
        <f>IF(LEFT(result_analysis_data[[#This Row],[Key]],1)="%",result_analysis_data[[#This Row],[Value]]*1,0)</f>
        <v>0.33</v>
      </c>
      <c r="E55" s="3">
        <f>IF(ISNUMBER(result_analysis_data[[#This Row],[Win%]]),1-result_analysis_data[[#This Row],[Win%]],"-")</f>
        <v>0.66999999999999993</v>
      </c>
      <c r="F55" s="5" t="str">
        <f>IF(ISNUMBER(result_analysis_data[[#This Row],[Value]]*1),result_analysis_data[[#This Row],[Value]],0)</f>
        <v>33%</v>
      </c>
    </row>
    <row r="56" spans="1:6" x14ac:dyDescent="0.3">
      <c r="A56" s="2" t="s">
        <v>12</v>
      </c>
      <c r="B56" s="2" t="s">
        <v>18</v>
      </c>
      <c r="C56" s="2" t="s">
        <v>44</v>
      </c>
      <c r="D56" s="3">
        <f>IF(LEFT(result_analysis_data[[#This Row],[Key]],1)="%",result_analysis_data[[#This Row],[Value]]*1,0)</f>
        <v>0.44</v>
      </c>
      <c r="E56" s="3">
        <f>IF(ISNUMBER(result_analysis_data[[#This Row],[Win%]]),1-result_analysis_data[[#This Row],[Win%]],"-")</f>
        <v>0.56000000000000005</v>
      </c>
      <c r="F56" s="5" t="str">
        <f>IF(ISNUMBER(result_analysis_data[[#This Row],[Value]]*1),result_analysis_data[[#This Row],[Value]],0)</f>
        <v>44%</v>
      </c>
    </row>
    <row r="57" spans="1:6" x14ac:dyDescent="0.3">
      <c r="A57" s="2" t="s">
        <v>13</v>
      </c>
      <c r="B57" s="2" t="s">
        <v>27</v>
      </c>
      <c r="C57" s="2" t="s">
        <v>44</v>
      </c>
      <c r="D57" s="3">
        <f>IF(LEFT(result_analysis_data[[#This Row],[Key]],1)="%",result_analysis_data[[#This Row],[Value]]*1,0)</f>
        <v>0.21</v>
      </c>
      <c r="E57" s="3">
        <f>IF(ISNUMBER(result_analysis_data[[#This Row],[Win%]]),1-result_analysis_data[[#This Row],[Win%]],"-")</f>
        <v>0.79</v>
      </c>
      <c r="F57" s="5" t="str">
        <f>IF(ISNUMBER(result_analysis_data[[#This Row],[Value]]*1),result_analysis_data[[#This Row],[Value]],0)</f>
        <v>21%</v>
      </c>
    </row>
    <row r="58" spans="1:6" x14ac:dyDescent="0.3">
      <c r="A58" s="2" t="s">
        <v>2</v>
      </c>
      <c r="B58" s="2" t="s">
        <v>47</v>
      </c>
      <c r="C58" s="2" t="s">
        <v>47</v>
      </c>
      <c r="D58" s="3">
        <f>IF(LEFT(result_analysis_data[[#This Row],[Key]],1)="%",result_analysis_data[[#This Row],[Value]]*1,0)</f>
        <v>0</v>
      </c>
      <c r="E58" s="3">
        <f>IF(ISNUMBER(result_analysis_data[[#This Row],[Win%]]),1-result_analysis_data[[#This Row],[Win%]],"-")</f>
        <v>1</v>
      </c>
      <c r="F58" s="5">
        <f>IF(ISNUMBER(result_analysis_data[[#This Row],[Value]]*1),result_analysis_data[[#This Row],[Value]],0)</f>
        <v>0</v>
      </c>
    </row>
    <row r="59" spans="1:6" x14ac:dyDescent="0.3">
      <c r="A59" s="2" t="s">
        <v>4</v>
      </c>
      <c r="B59" s="2" t="s">
        <v>48</v>
      </c>
      <c r="C59" s="2" t="s">
        <v>47</v>
      </c>
      <c r="D59" s="3">
        <f>IF(LEFT(result_analysis_data[[#This Row],[Key]],1)="%",result_analysis_data[[#This Row],[Value]]*1,0)</f>
        <v>0</v>
      </c>
      <c r="E59" s="3">
        <f>IF(ISNUMBER(result_analysis_data[[#This Row],[Win%]]),1-result_analysis_data[[#This Row],[Win%]],"-")</f>
        <v>1</v>
      </c>
      <c r="F59" s="5" t="str">
        <f>IF(ISNUMBER(result_analysis_data[[#This Row],[Value]]*1),result_analysis_data[[#This Row],[Value]],0)</f>
        <v>141</v>
      </c>
    </row>
    <row r="60" spans="1:6" x14ac:dyDescent="0.3">
      <c r="A60" s="2" t="s">
        <v>6</v>
      </c>
      <c r="B60" s="2" t="s">
        <v>49</v>
      </c>
      <c r="C60" s="2" t="s">
        <v>47</v>
      </c>
      <c r="D60" s="3">
        <f>IF(LEFT(result_analysis_data[[#This Row],[Key]],1)="%",result_analysis_data[[#This Row],[Value]]*1,0)</f>
        <v>0</v>
      </c>
      <c r="E60" s="3">
        <f>IF(ISNUMBER(result_analysis_data[[#This Row],[Win%]]),1-result_analysis_data[[#This Row],[Win%]],"-")</f>
        <v>1</v>
      </c>
      <c r="F60" s="5" t="str">
        <f>IF(ISNUMBER(result_analysis_data[[#This Row],[Value]]*1),result_analysis_data[[#This Row],[Value]],0)</f>
        <v>146</v>
      </c>
    </row>
    <row r="61" spans="1:6" x14ac:dyDescent="0.3">
      <c r="A61" s="2" t="s">
        <v>8</v>
      </c>
      <c r="B61" s="2" t="s">
        <v>50</v>
      </c>
      <c r="C61" s="2" t="s">
        <v>47</v>
      </c>
      <c r="D61" s="3">
        <f>IF(LEFT(result_analysis_data[[#This Row],[Key]],1)="%",result_analysis_data[[#This Row],[Value]]*1,0)</f>
        <v>0.53</v>
      </c>
      <c r="E61" s="3">
        <f>IF(ISNUMBER(result_analysis_data[[#This Row],[Win%]]),1-result_analysis_data[[#This Row],[Win%]],"-")</f>
        <v>0.47</v>
      </c>
      <c r="F61" s="5" t="str">
        <f>IF(ISNUMBER(result_analysis_data[[#This Row],[Value]]*1),result_analysis_data[[#This Row],[Value]],0)</f>
        <v>53%</v>
      </c>
    </row>
    <row r="62" spans="1:6" x14ac:dyDescent="0.3">
      <c r="A62" s="2" t="s">
        <v>10</v>
      </c>
      <c r="B62" s="2" t="s">
        <v>43</v>
      </c>
      <c r="C62" s="2" t="s">
        <v>47</v>
      </c>
      <c r="D62" s="3">
        <f>IF(LEFT(result_analysis_data[[#This Row],[Key]],1)="%",result_analysis_data[[#This Row],[Value]]*1,0)</f>
        <v>0.65</v>
      </c>
      <c r="E62" s="3">
        <f>IF(ISNUMBER(result_analysis_data[[#This Row],[Win%]]),1-result_analysis_data[[#This Row],[Win%]],"-")</f>
        <v>0.35</v>
      </c>
      <c r="F62" s="5" t="str">
        <f>IF(ISNUMBER(result_analysis_data[[#This Row],[Value]]*1),result_analysis_data[[#This Row],[Value]],0)</f>
        <v>65%</v>
      </c>
    </row>
    <row r="63" spans="1:6" x14ac:dyDescent="0.3">
      <c r="A63" s="2" t="s">
        <v>12</v>
      </c>
      <c r="B63" s="2" t="s">
        <v>51</v>
      </c>
      <c r="C63" s="2" t="s">
        <v>47</v>
      </c>
      <c r="D63" s="3">
        <f>IF(LEFT(result_analysis_data[[#This Row],[Key]],1)="%",result_analysis_data[[#This Row],[Value]]*1,0)</f>
        <v>0.75</v>
      </c>
      <c r="E63" s="3">
        <f>IF(ISNUMBER(result_analysis_data[[#This Row],[Win%]]),1-result_analysis_data[[#This Row],[Win%]],"-")</f>
        <v>0.25</v>
      </c>
      <c r="F63" s="5" t="str">
        <f>IF(ISNUMBER(result_analysis_data[[#This Row],[Value]]*1),result_analysis_data[[#This Row],[Value]],0)</f>
        <v>75%</v>
      </c>
    </row>
    <row r="64" spans="1:6" x14ac:dyDescent="0.3">
      <c r="A64" s="2" t="s">
        <v>13</v>
      </c>
      <c r="B64" s="2" t="s">
        <v>18</v>
      </c>
      <c r="C64" s="2" t="s">
        <v>47</v>
      </c>
      <c r="D64" s="3">
        <f>IF(LEFT(result_analysis_data[[#This Row],[Key]],1)="%",result_analysis_data[[#This Row],[Value]]*1,0)</f>
        <v>0.44</v>
      </c>
      <c r="E64" s="3">
        <f>IF(ISNUMBER(result_analysis_data[[#This Row],[Win%]]),1-result_analysis_data[[#This Row],[Win%]],"-")</f>
        <v>0.56000000000000005</v>
      </c>
      <c r="F64" s="5" t="str">
        <f>IF(ISNUMBER(result_analysis_data[[#This Row],[Value]]*1),result_analysis_data[[#This Row],[Value]],0)</f>
        <v>44%</v>
      </c>
    </row>
    <row r="65" spans="1:6" x14ac:dyDescent="0.3">
      <c r="A65" s="2" t="s">
        <v>2</v>
      </c>
      <c r="B65" s="2" t="s">
        <v>52</v>
      </c>
      <c r="C65" s="2" t="s">
        <v>52</v>
      </c>
      <c r="D65" s="3">
        <f>IF(LEFT(result_analysis_data[[#This Row],[Key]],1)="%",result_analysis_data[[#This Row],[Value]]*1,0)</f>
        <v>0</v>
      </c>
      <c r="E65" s="3">
        <f>IF(ISNUMBER(result_analysis_data[[#This Row],[Win%]]),1-result_analysis_data[[#This Row],[Win%]],"-")</f>
        <v>1</v>
      </c>
      <c r="F65" s="5">
        <f>IF(ISNUMBER(result_analysis_data[[#This Row],[Value]]*1),result_analysis_data[[#This Row],[Value]],0)</f>
        <v>0</v>
      </c>
    </row>
    <row r="66" spans="1:6" x14ac:dyDescent="0.3">
      <c r="A66" s="2" t="s">
        <v>4</v>
      </c>
      <c r="B66" s="2" t="s">
        <v>53</v>
      </c>
      <c r="C66" s="2" t="s">
        <v>52</v>
      </c>
      <c r="D66" s="3">
        <f>IF(LEFT(result_analysis_data[[#This Row],[Key]],1)="%",result_analysis_data[[#This Row],[Value]]*1,0)</f>
        <v>0</v>
      </c>
      <c r="E66" s="3">
        <f>IF(ISNUMBER(result_analysis_data[[#This Row],[Win%]]),1-result_analysis_data[[#This Row],[Win%]],"-")</f>
        <v>1</v>
      </c>
      <c r="F66" s="5" t="str">
        <f>IF(ISNUMBER(result_analysis_data[[#This Row],[Value]]*1),result_analysis_data[[#This Row],[Value]],0)</f>
        <v>138</v>
      </c>
    </row>
    <row r="67" spans="1:6" x14ac:dyDescent="0.3">
      <c r="A67" s="2" t="s">
        <v>6</v>
      </c>
      <c r="B67" s="2" t="s">
        <v>54</v>
      </c>
      <c r="C67" s="2" t="s">
        <v>52</v>
      </c>
      <c r="D67" s="3">
        <f>IF(LEFT(result_analysis_data[[#This Row],[Key]],1)="%",result_analysis_data[[#This Row],[Value]]*1,0)</f>
        <v>0</v>
      </c>
      <c r="E67" s="3">
        <f>IF(ISNUMBER(result_analysis_data[[#This Row],[Win%]]),1-result_analysis_data[[#This Row],[Win%]],"-")</f>
        <v>1</v>
      </c>
      <c r="F67" s="5" t="str">
        <f>IF(ISNUMBER(result_analysis_data[[#This Row],[Value]]*1),result_analysis_data[[#This Row],[Value]],0)</f>
        <v>175</v>
      </c>
    </row>
    <row r="68" spans="1:6" x14ac:dyDescent="0.3">
      <c r="A68" s="2" t="s">
        <v>8</v>
      </c>
      <c r="B68" s="2" t="s">
        <v>55</v>
      </c>
      <c r="C68" s="2" t="s">
        <v>52</v>
      </c>
      <c r="D68" s="3">
        <f>IF(LEFT(result_analysis_data[[#This Row],[Key]],1)="%",result_analysis_data[[#This Row],[Value]]*1,0)</f>
        <v>0.28999999999999998</v>
      </c>
      <c r="E68" s="3">
        <f>IF(ISNUMBER(result_analysis_data[[#This Row],[Win%]]),1-result_analysis_data[[#This Row],[Win%]],"-")</f>
        <v>0.71</v>
      </c>
      <c r="F68" s="5" t="str">
        <f>IF(ISNUMBER(result_analysis_data[[#This Row],[Value]]*1),result_analysis_data[[#This Row],[Value]],0)</f>
        <v>29%</v>
      </c>
    </row>
    <row r="69" spans="1:6" x14ac:dyDescent="0.3">
      <c r="A69" s="2" t="s">
        <v>10</v>
      </c>
      <c r="B69" s="2" t="s">
        <v>28</v>
      </c>
      <c r="C69" s="2" t="s">
        <v>52</v>
      </c>
      <c r="D69" s="3">
        <f>IF(LEFT(result_analysis_data[[#This Row],[Key]],1)="%",result_analysis_data[[#This Row],[Value]]*1,0)</f>
        <v>0.33</v>
      </c>
      <c r="E69" s="3">
        <f>IF(ISNUMBER(result_analysis_data[[#This Row],[Win%]]),1-result_analysis_data[[#This Row],[Win%]],"-")</f>
        <v>0.66999999999999993</v>
      </c>
      <c r="F69" s="5" t="str">
        <f>IF(ISNUMBER(result_analysis_data[[#This Row],[Value]]*1),result_analysis_data[[#This Row],[Value]],0)</f>
        <v>33%</v>
      </c>
    </row>
    <row r="70" spans="1:6" x14ac:dyDescent="0.3">
      <c r="A70" s="2" t="s">
        <v>12</v>
      </c>
      <c r="B70" s="2" t="s">
        <v>28</v>
      </c>
      <c r="C70" s="2" t="s">
        <v>52</v>
      </c>
      <c r="D70" s="3">
        <f>IF(LEFT(result_analysis_data[[#This Row],[Key]],1)="%",result_analysis_data[[#This Row],[Value]]*1,0)</f>
        <v>0.33</v>
      </c>
      <c r="E70" s="3">
        <f>IF(ISNUMBER(result_analysis_data[[#This Row],[Win%]]),1-result_analysis_data[[#This Row],[Win%]],"-")</f>
        <v>0.66999999999999993</v>
      </c>
      <c r="F70" s="5" t="str">
        <f>IF(ISNUMBER(result_analysis_data[[#This Row],[Value]]*1),result_analysis_data[[#This Row],[Value]],0)</f>
        <v>33%</v>
      </c>
    </row>
    <row r="71" spans="1:6" x14ac:dyDescent="0.3">
      <c r="A71" s="2" t="s">
        <v>13</v>
      </c>
      <c r="B71" s="2" t="s">
        <v>55</v>
      </c>
      <c r="C71" s="2" t="s">
        <v>52</v>
      </c>
      <c r="D71" s="3">
        <f>IF(LEFT(result_analysis_data[[#This Row],[Key]],1)="%",result_analysis_data[[#This Row],[Value]]*1,0)</f>
        <v>0.28999999999999998</v>
      </c>
      <c r="E71" s="3">
        <f>IF(ISNUMBER(result_analysis_data[[#This Row],[Win%]]),1-result_analysis_data[[#This Row],[Win%]],"-")</f>
        <v>0.71</v>
      </c>
      <c r="F71" s="5" t="str">
        <f>IF(ISNUMBER(result_analysis_data[[#This Row],[Value]]*1),result_analysis_data[[#This Row],[Value]],0)</f>
        <v>29%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2F534C-C74B-4A2C-9599-717FFDE60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Richmond, Ben</dc:creator>
  <cp:lastModifiedBy>Richmond, Ben</cp:lastModifiedBy>
  <cp:revision>2</cp:revision>
  <dcterms:created xsi:type="dcterms:W3CDTF">2012-01-31T16:41:36Z</dcterms:created>
  <dcterms:modified xsi:type="dcterms:W3CDTF">2024-06-22T08:04:27Z</dcterms:modified>
  <cp:version>2014</cp:version>
</cp:coreProperties>
</file>