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dchu/Documents/Teds stuff/Word Files2/AAAAIPolSprTemp23/"/>
    </mc:Choice>
  </mc:AlternateContent>
  <xr:revisionPtr revIDLastSave="0" documentId="13_ncr:1_{02DF75C0-22C7-A547-9A18-229DED9485BB}" xr6:coauthVersionLast="45" xr6:coauthVersionMax="45" xr10:uidLastSave="{00000000-0000-0000-0000-000000000000}"/>
  <bookViews>
    <workbookView xWindow="7520" yWindow="800" windowWidth="21720" windowHeight="20800" tabRatio="500" xr2:uid="{00000000-000D-0000-FFFF-FFFF00000000}"/>
  </bookViews>
  <sheets>
    <sheet name="4.1.23" sheetId="2" r:id="rId1"/>
    <sheet name="Sheet1" sheetId="3" r:id="rId2"/>
  </sheets>
  <definedNames>
    <definedName name="_xlnm.Print_Area" localSheetId="0">'4.1.23'!$A$42:$H$78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6" i="2" l="1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77" i="2" s="1"/>
  <c r="G48" i="2"/>
  <c r="H48" i="2" s="1"/>
  <c r="G47" i="2"/>
  <c r="H47" i="2" s="1"/>
  <c r="D46" i="2"/>
  <c r="H43" i="2"/>
  <c r="F43" i="2"/>
  <c r="K17" i="2" s="1"/>
  <c r="A43" i="2"/>
  <c r="A42" i="2"/>
  <c r="G39" i="2"/>
  <c r="H39" i="2" s="1"/>
  <c r="G38" i="2"/>
  <c r="H38" i="2" s="1"/>
  <c r="G37" i="2"/>
  <c r="H37" i="2" s="1"/>
  <c r="H36" i="2"/>
  <c r="G36" i="2"/>
  <c r="G35" i="2"/>
  <c r="H35" i="2" s="1"/>
  <c r="G34" i="2"/>
  <c r="H34" i="2" s="1"/>
  <c r="G33" i="2"/>
  <c r="H33" i="2" s="1"/>
  <c r="H32" i="2"/>
  <c r="G32" i="2"/>
  <c r="K31" i="2"/>
  <c r="G31" i="2"/>
  <c r="H31" i="2" s="1"/>
  <c r="G30" i="2"/>
  <c r="H30" i="2" s="1"/>
  <c r="G29" i="2"/>
  <c r="D40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N19" i="2"/>
  <c r="M19" i="2"/>
  <c r="J19" i="2"/>
  <c r="G19" i="2"/>
  <c r="H19" i="2" s="1"/>
  <c r="H18" i="2"/>
  <c r="G18" i="2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B40" i="2" s="1"/>
  <c r="H78" i="2" l="1"/>
  <c r="H41" i="2" s="1"/>
  <c r="O26" i="2" s="1"/>
  <c r="H40" i="2"/>
  <c r="O25" i="2" s="1"/>
  <c r="B41" i="2"/>
  <c r="L25" i="2"/>
  <c r="B77" i="2"/>
  <c r="D41" i="2"/>
  <c r="M25" i="2"/>
  <c r="D77" i="2"/>
  <c r="F40" i="2"/>
  <c r="H49" i="2"/>
  <c r="H29" i="2"/>
  <c r="H6" i="2"/>
  <c r="D78" i="2" l="1"/>
  <c r="M26" i="2"/>
  <c r="L26" i="2"/>
  <c r="B78" i="2"/>
  <c r="N25" i="2"/>
  <c r="F41" i="2"/>
  <c r="F77" i="2"/>
  <c r="N26" i="2" l="1"/>
  <c r="F78" i="2"/>
</calcChain>
</file>

<file path=xl/sharedStrings.xml><?xml version="1.0" encoding="utf-8"?>
<sst xmlns="http://schemas.openxmlformats.org/spreadsheetml/2006/main" count="124" uniqueCount="114">
  <si>
    <t>Date collected __________</t>
  </si>
  <si>
    <t>Date Read________</t>
  </si>
  <si>
    <t>Pollen grains</t>
  </si>
  <si>
    <t xml:space="preserve">Comment: </t>
  </si>
  <si>
    <t>#Raw</t>
  </si>
  <si>
    <t>Total</t>
  </si>
  <si>
    <t>Rating</t>
  </si>
  <si>
    <t>Acer (maple incl. box elder)</t>
  </si>
  <si>
    <t>A Ambrosia/Franseria (ragweed)</t>
  </si>
  <si>
    <t>A Artemesia (sage)</t>
  </si>
  <si>
    <t>Criteria for Pollen counts:</t>
  </si>
  <si>
    <t>A Compositae (aster family exc. Ragweed)</t>
  </si>
  <si>
    <t>Tree Pollens: 0-14 low; 15-89 moderate; 90-1499 high; over 1500 very high.</t>
  </si>
  <si>
    <t>Alnus (alder)</t>
  </si>
  <si>
    <t>Grass Pollens: 0-4 low; 5-19 moderate; 20-199 high; over 200 very high.</t>
  </si>
  <si>
    <t>Betulaceae (birch and look alikes)</t>
  </si>
  <si>
    <t>Weed Pollens: 0-9 low; 10-49 moderate; 50-499 high; over 500 very high.</t>
  </si>
  <si>
    <t xml:space="preserve">Mold Spores: 0-6,500 low; 6,500-13,000 moderate; 13,000-50,000 high; </t>
  </si>
  <si>
    <t>over 50,000 very high.</t>
  </si>
  <si>
    <t>Cyperaceae (sedges)</t>
  </si>
  <si>
    <t>Abbreviations:</t>
  </si>
  <si>
    <t>Fabaceae (legume=Acacia)</t>
  </si>
  <si>
    <t>F Fagus (beech)</t>
  </si>
  <si>
    <t>F Quercus (oak)</t>
  </si>
  <si>
    <t>Date:________</t>
  </si>
  <si>
    <t>H Liquidambar (sweet gum)</t>
  </si>
  <si>
    <t>J Carya (hickory, pecan)</t>
  </si>
  <si>
    <t>J Juglans (walnut, butternut)</t>
  </si>
  <si>
    <t>M Morus (mulberry)</t>
  </si>
  <si>
    <t>Myrtaceae (Eucalyptus family)</t>
  </si>
  <si>
    <t>O Fraxinus (ash)</t>
  </si>
  <si>
    <t>NAB Report</t>
  </si>
  <si>
    <t>O Ligustrum (Privet)</t>
  </si>
  <si>
    <t>Pollen</t>
  </si>
  <si>
    <t>Trees</t>
  </si>
  <si>
    <t>Grasses</t>
  </si>
  <si>
    <t>Weeds</t>
  </si>
  <si>
    <t>Molds</t>
  </si>
  <si>
    <t>O Olea (olive)</t>
  </si>
  <si>
    <t>Count</t>
  </si>
  <si>
    <t>Pinus (pine and look alikes)</t>
  </si>
  <si>
    <t>A,L,M,H,VH</t>
  </si>
  <si>
    <t>Plantago (English Plantain)</t>
  </si>
  <si>
    <t>Platanus (sycamore)</t>
  </si>
  <si>
    <t>Poaceae Graminae (grasses)</t>
  </si>
  <si>
    <t>Predominant Allergen</t>
  </si>
  <si>
    <t>Polyg Rumex (sheep sorrel, dock)</t>
  </si>
  <si>
    <t>S Populus (poplar, cottonwood)</t>
  </si>
  <si>
    <t>S Salix (willow)</t>
  </si>
  <si>
    <t>Typha (cattail)</t>
  </si>
  <si>
    <t>Ulmus (elm)</t>
  </si>
  <si>
    <t>Urtica (nettle)</t>
  </si>
  <si>
    <t xml:space="preserve">Unidentified pollen </t>
  </si>
  <si>
    <t xml:space="preserve">Other Pollen </t>
  </si>
  <si>
    <t>Trees______________</t>
  </si>
  <si>
    <t>Grasses_____________</t>
  </si>
  <si>
    <t>Weeds_______________</t>
  </si>
  <si>
    <t>Molds__________</t>
  </si>
  <si>
    <t>Fungal Spores</t>
  </si>
  <si>
    <t>Alternaria</t>
  </si>
  <si>
    <t>Ascospores</t>
  </si>
  <si>
    <t>Basidiospores</t>
  </si>
  <si>
    <t>Botrytis</t>
  </si>
  <si>
    <t>Cercospora</t>
  </si>
  <si>
    <t>Cladosporium</t>
  </si>
  <si>
    <t>Curvularia</t>
  </si>
  <si>
    <t>Drechslera/Helminthosporium</t>
  </si>
  <si>
    <t>Epicoccum</t>
  </si>
  <si>
    <t>Fusarium</t>
  </si>
  <si>
    <t>Nigrospora</t>
  </si>
  <si>
    <t>Oidium/Erysiphe</t>
  </si>
  <si>
    <t>Penicillium/Aspergillus</t>
  </si>
  <si>
    <t>Periconia</t>
  </si>
  <si>
    <t>Peronospora</t>
  </si>
  <si>
    <t>Pestalotia</t>
  </si>
  <si>
    <t>Pithomyces</t>
  </si>
  <si>
    <t>Polythrincium</t>
  </si>
  <si>
    <t>Rusts</t>
  </si>
  <si>
    <t>Smuts/Myxomycetes</t>
  </si>
  <si>
    <t>Stemphylium</t>
  </si>
  <si>
    <t>Torula</t>
  </si>
  <si>
    <t>Unidentified Fungi</t>
  </si>
  <si>
    <t>Other Fungi</t>
  </si>
  <si>
    <t>Algae</t>
  </si>
  <si>
    <t>Beltrania</t>
  </si>
  <si>
    <t>Coprinus</t>
  </si>
  <si>
    <t>Ganoderma</t>
  </si>
  <si>
    <t>Comments:</t>
  </si>
  <si>
    <t>Cupressaeae (incl. juniper/cedars)</t>
  </si>
  <si>
    <t>Chenopodiaceae/Amaranthaceae</t>
  </si>
  <si>
    <t>130 Bellerose Drive</t>
  </si>
  <si>
    <t>408 816-8923</t>
  </si>
  <si>
    <t>San Jose, CA 95128</t>
  </si>
  <si>
    <t>reported: www.aaaai.org</t>
  </si>
  <si>
    <t>Theodore J. Chu, MD, Allergy and Asthma, Inc.</t>
  </si>
  <si>
    <t>Chaetomium</t>
  </si>
  <si>
    <t>Theodore J. Chu, M.D., Certified Counter San Jose, CA Station No. 1</t>
  </si>
  <si>
    <t>Site: San Jose, CA.</t>
  </si>
  <si>
    <t>Station #1</t>
  </si>
  <si>
    <t>Quality Control Counting Sheet -Burkard</t>
  </si>
  <si>
    <t>(A=Absent, L=Low-L, M=Moderate, H=High, VH=Very High).</t>
  </si>
  <si>
    <t>FAX 669 242-7914</t>
  </si>
  <si>
    <t>Tanbark Oak</t>
  </si>
  <si>
    <r>
      <t xml:space="preserve">Station #1 </t>
    </r>
    <r>
      <rPr>
        <sz val="12"/>
        <rFont val="Times New Roman"/>
        <family val="1"/>
      </rPr>
      <t xml:space="preserve">   Sample Collected over 24 Hr  </t>
    </r>
  </si>
  <si>
    <r>
      <t xml:space="preserve">Counted by </t>
    </r>
    <r>
      <rPr>
        <b/>
        <sz val="12"/>
        <rFont val="Times New Roman"/>
        <family val="1"/>
      </rPr>
      <t>Theodore J. Chu, M.D.</t>
    </r>
  </si>
  <si>
    <t>Chinese Pistache</t>
  </si>
  <si>
    <t xml:space="preserve">Station #1              Sample Collected over 24 Hr  </t>
  </si>
  <si>
    <r>
      <t xml:space="preserve">Counted by </t>
    </r>
    <r>
      <rPr>
        <b/>
        <sz val="12"/>
        <rFont val="Times New Roman"/>
        <family val="1"/>
      </rPr>
      <t>Theodore J. Chu, M.D.</t>
    </r>
    <r>
      <rPr>
        <sz val="12"/>
        <rFont val="Times New Roman"/>
        <family val="1"/>
      </rPr>
      <t xml:space="preserve"> and Staff</t>
    </r>
  </si>
  <si>
    <r>
      <t xml:space="preserve">Station Location: </t>
    </r>
    <r>
      <rPr>
        <b/>
        <sz val="12"/>
        <rFont val="Times New Roman"/>
        <family val="1"/>
      </rPr>
      <t>Los Altos CA</t>
    </r>
  </si>
  <si>
    <t>www.chuallergy.com</t>
  </si>
  <si>
    <t>Oak, Cedar, , Pine</t>
  </si>
  <si>
    <t>Telletia</t>
  </si>
  <si>
    <t>Cool and Dry</t>
  </si>
  <si>
    <t xml:space="preserve"> Ascospores, Basidiospores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</si>
</sst>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* #,##0_);_(* \(#,##0\);_(* &quot;-&quot;??_);_(@_)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Geneva"/>
      <family val="2"/>
    </font>
    <font>
      <sz val="12"/>
      <name val="Geneva"/>
      <family val="2"/>
    </font>
    <font>
      <sz val="14"/>
      <name val="Geneva"/>
      <family val="2"/>
    </font>
    <font>
      <sz val="18"/>
      <name val="Times New Roman"/>
      <family val="1"/>
    </font>
    <font>
      <sz val="12"/>
      <name val="Times New Roman"/>
      <family val="1"/>
    </font>
    <font>
      <sz val="24"/>
      <name val="Times New Roman"/>
      <family val="1"/>
    </font>
    <font>
      <sz val="16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u/>
      <sz val="12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5" fillId="0" borderId="0" xfId="0" applyFont="1"/>
    <xf numFmtId="0" fontId="7" fillId="0" borderId="14" xfId="0" applyFont="1" applyBorder="1"/>
    <xf numFmtId="0" fontId="8" fillId="0" borderId="14" xfId="0" applyFont="1" applyBorder="1"/>
    <xf numFmtId="14" fontId="7" fillId="0" borderId="14" xfId="0" applyNumberFormat="1" applyFont="1" applyBorder="1"/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14" xfId="0" applyFont="1" applyBorder="1"/>
    <xf numFmtId="0" fontId="7" fillId="0" borderId="1" xfId="0" applyFont="1" applyBorder="1"/>
    <xf numFmtId="0" fontId="7" fillId="0" borderId="2" xfId="0" applyFont="1" applyBorder="1"/>
    <xf numFmtId="164" fontId="7" fillId="0" borderId="14" xfId="0" applyNumberFormat="1" applyFont="1" applyBorder="1"/>
    <xf numFmtId="1" fontId="7" fillId="0" borderId="14" xfId="0" applyNumberFormat="1" applyFont="1" applyBorder="1" applyAlignment="1">
      <alignment horizontal="left"/>
    </xf>
    <xf numFmtId="0" fontId="8" fillId="0" borderId="1" xfId="0" applyFont="1" applyBorder="1"/>
    <xf numFmtId="0" fontId="8" fillId="0" borderId="2" xfId="0" applyFont="1" applyBorder="1"/>
    <xf numFmtId="0" fontId="8" fillId="0" borderId="14" xfId="0" applyFont="1" applyBorder="1" applyAlignment="1">
      <alignment horizontal="center"/>
    </xf>
    <xf numFmtId="41" fontId="7" fillId="0" borderId="14" xfId="0" applyNumberFormat="1" applyFont="1" applyBorder="1"/>
    <xf numFmtId="164" fontId="7" fillId="0" borderId="0" xfId="0" applyNumberFormat="1" applyFont="1"/>
    <xf numFmtId="3" fontId="7" fillId="0" borderId="14" xfId="0" applyNumberFormat="1" applyFont="1" applyBorder="1"/>
    <xf numFmtId="3" fontId="7" fillId="0" borderId="14" xfId="0" applyNumberFormat="1" applyFont="1" applyBorder="1" applyAlignment="1">
      <alignment horizontal="right"/>
    </xf>
    <xf numFmtId="0" fontId="7" fillId="0" borderId="10" xfId="0" applyFont="1" applyBorder="1"/>
    <xf numFmtId="3" fontId="7" fillId="0" borderId="3" xfId="0" applyNumberFormat="1" applyFont="1" applyBorder="1"/>
    <xf numFmtId="0" fontId="11" fillId="0" borderId="0" xfId="0" applyFont="1"/>
    <xf numFmtId="14" fontId="12" fillId="0" borderId="0" xfId="0" applyNumberFormat="1" applyFont="1" applyAlignment="1">
      <alignment horizontal="left"/>
    </xf>
    <xf numFmtId="164" fontId="10" fillId="0" borderId="0" xfId="0" applyNumberFormat="1" applyFont="1"/>
    <xf numFmtId="0" fontId="9" fillId="0" borderId="14" xfId="0" applyFont="1" applyBorder="1"/>
    <xf numFmtId="0" fontId="5" fillId="0" borderId="14" xfId="0" applyFont="1" applyBorder="1"/>
    <xf numFmtId="0" fontId="12" fillId="0" borderId="14" xfId="0" applyFont="1" applyBorder="1" applyAlignment="1">
      <alignment horizontal="center"/>
    </xf>
    <xf numFmtId="0" fontId="12" fillId="0" borderId="14" xfId="0" applyFont="1" applyBorder="1"/>
    <xf numFmtId="0" fontId="9" fillId="0" borderId="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1" fontId="12" fillId="0" borderId="7" xfId="0" applyNumberFormat="1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0" fontId="9" fillId="0" borderId="8" xfId="0" applyFont="1" applyBorder="1"/>
    <xf numFmtId="1" fontId="13" fillId="0" borderId="14" xfId="0" applyNumberFormat="1" applyFont="1" applyBorder="1" applyAlignment="1">
      <alignment horizontal="center"/>
    </xf>
    <xf numFmtId="0" fontId="5" fillId="0" borderId="9" xfId="0" applyFont="1" applyBorder="1"/>
    <xf numFmtId="0" fontId="10" fillId="0" borderId="11" xfId="0" applyFont="1" applyBorder="1" applyAlignment="1">
      <alignment horizontal="left" wrapText="1"/>
    </xf>
    <xf numFmtId="0" fontId="10" fillId="0" borderId="10" xfId="0" applyFont="1" applyBorder="1" applyAlignment="1">
      <alignment horizontal="left" wrapText="1"/>
    </xf>
    <xf numFmtId="0" fontId="10" fillId="0" borderId="12" xfId="0" applyFont="1" applyBorder="1" applyAlignment="1">
      <alignment horizontal="left" wrapText="1"/>
    </xf>
    <xf numFmtId="0" fontId="10" fillId="0" borderId="10" xfId="0" applyFont="1" applyBorder="1" applyAlignment="1">
      <alignment horizontal="left"/>
    </xf>
    <xf numFmtId="0" fontId="5" fillId="0" borderId="4" xfId="0" applyFont="1" applyBorder="1"/>
    <xf numFmtId="0" fontId="5" fillId="0" borderId="6" xfId="0" applyFont="1" applyBorder="1"/>
    <xf numFmtId="0" fontId="10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5" fillId="0" borderId="0" xfId="692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9" fillId="0" borderId="14" xfId="0" applyFont="1" applyBorder="1" applyAlignment="1">
      <alignment horizontal="center"/>
    </xf>
    <xf numFmtId="0" fontId="10" fillId="0" borderId="8" xfId="0" applyFont="1" applyBorder="1" applyAlignment="1">
      <alignment wrapText="1"/>
    </xf>
    <xf numFmtId="0" fontId="10" fillId="0" borderId="8" xfId="0" applyFont="1" applyBorder="1"/>
    <xf numFmtId="0" fontId="14" fillId="0" borderId="8" xfId="0" applyFont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3" xfId="0" applyFont="1" applyBorder="1"/>
    <xf numFmtId="0" fontId="14" fillId="0" borderId="13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7" xfId="0" applyFont="1" applyBorder="1"/>
    <xf numFmtId="0" fontId="14" fillId="0" borderId="7" xfId="0" applyFont="1" applyBorder="1" applyAlignment="1">
      <alignment wrapText="1"/>
    </xf>
    <xf numFmtId="0" fontId="7" fillId="0" borderId="1" xfId="0" applyFont="1" applyBorder="1" applyAlignment="1">
      <alignment horizontal="left"/>
    </xf>
    <xf numFmtId="0" fontId="10" fillId="0" borderId="0" xfId="0" applyFont="1"/>
  </cellXfs>
  <cellStyles count="6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92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huallerg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tabSelected="1" showRuler="0" topLeftCell="A21" zoomScale="75" zoomScaleNormal="75" zoomScalePageLayoutView="75" workbookViewId="0">
      <selection activeCell="R41" sqref="R41"/>
    </sheetView>
  </sheetViews>
  <sheetFormatPr baseColWidth="10" defaultColWidth="11" defaultRowHeight="16" x14ac:dyDescent="0.2"/>
  <cols>
    <col min="2" max="2" width="7.1640625" customWidth="1"/>
    <col min="3" max="3" width="12.6640625" customWidth="1"/>
    <col min="5" max="5" width="9.6640625" customWidth="1"/>
    <col min="6" max="6" width="13.6640625" customWidth="1"/>
    <col min="7" max="7" width="10.5" customWidth="1"/>
    <col min="8" max="8" width="13.33203125" customWidth="1"/>
    <col min="9" max="9" width="8.83203125" customWidth="1"/>
    <col min="11" max="11" width="20.1640625" customWidth="1"/>
    <col min="12" max="12" width="11.6640625" customWidth="1"/>
    <col min="14" max="14" width="14.83203125" customWidth="1"/>
    <col min="15" max="15" width="14.6640625" customWidth="1"/>
  </cols>
  <sheetData>
    <row r="1" spans="1:15" ht="17" x14ac:dyDescent="0.2">
      <c r="A1" s="46" t="s">
        <v>99</v>
      </c>
      <c r="B1" s="47"/>
      <c r="C1" s="47"/>
      <c r="D1" s="47"/>
      <c r="E1" s="47"/>
      <c r="F1" s="47"/>
      <c r="G1" s="47"/>
      <c r="H1" s="48"/>
      <c r="I1" s="1"/>
      <c r="J1" s="1"/>
      <c r="K1" s="1"/>
      <c r="L1" s="1"/>
      <c r="M1" s="1"/>
      <c r="N1" s="1"/>
      <c r="O1" s="1"/>
    </row>
    <row r="2" spans="1:15" ht="19" customHeight="1" x14ac:dyDescent="0.25">
      <c r="A2" s="2" t="s">
        <v>108</v>
      </c>
      <c r="B2" s="2"/>
      <c r="C2" s="2"/>
      <c r="D2" s="2" t="s">
        <v>0</v>
      </c>
      <c r="E2" s="3"/>
      <c r="F2" s="4">
        <v>45017</v>
      </c>
      <c r="G2" s="4" t="s">
        <v>1</v>
      </c>
      <c r="H2" s="4">
        <v>45017</v>
      </c>
      <c r="I2" s="1"/>
      <c r="J2" s="44" t="s">
        <v>94</v>
      </c>
      <c r="K2" s="43"/>
      <c r="L2" s="43"/>
      <c r="M2" s="43"/>
      <c r="N2" s="43"/>
      <c r="O2" s="43"/>
    </row>
    <row r="3" spans="1:15" ht="22" customHeight="1" x14ac:dyDescent="0.3">
      <c r="A3" s="49" t="s">
        <v>103</v>
      </c>
      <c r="B3" s="50"/>
      <c r="C3" s="50"/>
      <c r="D3" s="50"/>
      <c r="E3" s="50"/>
      <c r="F3" s="50"/>
      <c r="G3" s="50"/>
      <c r="H3" s="51"/>
      <c r="I3" s="1"/>
      <c r="J3" s="45" t="s">
        <v>109</v>
      </c>
      <c r="K3" s="22"/>
      <c r="L3" s="42"/>
      <c r="M3" s="42"/>
      <c r="N3" s="42"/>
      <c r="O3" s="1"/>
    </row>
    <row r="4" spans="1:15" ht="22" customHeight="1" x14ac:dyDescent="0.2">
      <c r="A4" s="5" t="s">
        <v>104</v>
      </c>
      <c r="B4" s="6"/>
      <c r="C4" s="6"/>
      <c r="D4" s="6"/>
      <c r="E4" s="6"/>
      <c r="F4" s="6"/>
      <c r="G4" s="6"/>
      <c r="H4" s="7"/>
      <c r="I4" s="1"/>
      <c r="J4" s="42" t="s">
        <v>97</v>
      </c>
      <c r="K4" s="42"/>
      <c r="L4" s="42" t="s">
        <v>90</v>
      </c>
      <c r="M4" s="42"/>
      <c r="N4" s="42"/>
      <c r="O4" s="42"/>
    </row>
    <row r="5" spans="1:15" ht="17" x14ac:dyDescent="0.2">
      <c r="A5" s="2" t="s">
        <v>2</v>
      </c>
      <c r="B5" s="2"/>
      <c r="C5" s="2" t="s">
        <v>3</v>
      </c>
      <c r="D5" s="8" t="s">
        <v>112</v>
      </c>
      <c r="E5" s="2"/>
      <c r="F5" s="2" t="s">
        <v>4</v>
      </c>
      <c r="G5" s="2" t="s">
        <v>5</v>
      </c>
      <c r="H5" s="2" t="s">
        <v>6</v>
      </c>
      <c r="I5" s="1"/>
      <c r="J5" s="42" t="s">
        <v>98</v>
      </c>
      <c r="K5" s="42"/>
      <c r="L5" s="42" t="s">
        <v>92</v>
      </c>
      <c r="M5" s="42"/>
      <c r="N5" s="42"/>
      <c r="O5" s="42"/>
    </row>
    <row r="6" spans="1:15" ht="17" x14ac:dyDescent="0.2">
      <c r="A6" s="9" t="s">
        <v>7</v>
      </c>
      <c r="B6" s="10"/>
      <c r="C6" s="10"/>
      <c r="D6" s="10"/>
      <c r="E6" s="10"/>
      <c r="F6" s="2"/>
      <c r="G6" s="11">
        <f t="shared" ref="G6:G39" si="0">F6/0.427</f>
        <v>0</v>
      </c>
      <c r="H6" s="2" t="str">
        <f>IF(G6&gt;1499,"very high",IF(G6&gt;89,"high",IF(G6&gt;14,"moderate",IF(G6&gt;1,"low",""))))</f>
        <v/>
      </c>
      <c r="I6" s="1"/>
      <c r="J6" s="42" t="s">
        <v>93</v>
      </c>
      <c r="K6" s="42"/>
      <c r="L6" s="42" t="s">
        <v>91</v>
      </c>
      <c r="M6" s="42"/>
      <c r="N6" s="42"/>
      <c r="O6" s="42"/>
    </row>
    <row r="7" spans="1:15" ht="17" x14ac:dyDescent="0.2">
      <c r="A7" s="9" t="s">
        <v>8</v>
      </c>
      <c r="B7" s="10"/>
      <c r="C7" s="10"/>
      <c r="D7" s="10"/>
      <c r="E7" s="10"/>
      <c r="F7" s="2"/>
      <c r="G7" s="11">
        <f t="shared" si="0"/>
        <v>0</v>
      </c>
      <c r="H7" s="2" t="str">
        <f>IF(G7&gt;499,"very high",IF(G7&gt;49,"high",IF(G7&gt;10,"moderate",IF(G7&gt;1,"low",""))))</f>
        <v/>
      </c>
      <c r="I7" s="1"/>
      <c r="J7" s="42"/>
      <c r="K7" s="1"/>
      <c r="L7" s="1" t="s">
        <v>101</v>
      </c>
      <c r="M7" s="1"/>
      <c r="N7" s="1"/>
      <c r="O7" s="1"/>
    </row>
    <row r="8" spans="1:15" ht="17" x14ac:dyDescent="0.2">
      <c r="A8" s="9" t="s">
        <v>9</v>
      </c>
      <c r="B8" s="10"/>
      <c r="C8" s="10"/>
      <c r="D8" s="10"/>
      <c r="E8" s="10"/>
      <c r="F8" s="2"/>
      <c r="G8" s="11">
        <f t="shared" si="0"/>
        <v>0</v>
      </c>
      <c r="H8" s="2" t="str">
        <f>IF(G8&gt;499,"very high",IF(G8&gt;49,"high",IF(G8&gt;10,"moderate",IF(G8&gt;1,"low",""))))</f>
        <v/>
      </c>
      <c r="I8" s="1"/>
      <c r="J8" s="42" t="s">
        <v>10</v>
      </c>
      <c r="K8" s="1"/>
      <c r="L8" s="1"/>
      <c r="M8" s="1"/>
      <c r="N8" s="1"/>
      <c r="O8" s="1"/>
    </row>
    <row r="9" spans="1:15" ht="17" x14ac:dyDescent="0.2">
      <c r="A9" s="9" t="s">
        <v>11</v>
      </c>
      <c r="B9" s="10"/>
      <c r="C9" s="10"/>
      <c r="D9" s="10"/>
      <c r="E9" s="10"/>
      <c r="F9" s="2"/>
      <c r="G9" s="11">
        <f t="shared" si="0"/>
        <v>0</v>
      </c>
      <c r="H9" s="2" t="str">
        <f>IF(G9&gt;499,"very high",IF(G9&gt;49,"high",IF(G9&gt;10,"moderate",IF(G9&gt;1,"low",""))))</f>
        <v/>
      </c>
      <c r="I9" s="1"/>
      <c r="J9" s="1" t="s">
        <v>12</v>
      </c>
      <c r="K9" s="1"/>
      <c r="L9" s="1"/>
      <c r="M9" s="1"/>
      <c r="N9" s="1"/>
      <c r="O9" s="1"/>
    </row>
    <row r="10" spans="1:15" ht="17" x14ac:dyDescent="0.2">
      <c r="A10" s="9" t="s">
        <v>13</v>
      </c>
      <c r="B10" s="10"/>
      <c r="C10" s="10"/>
      <c r="D10" s="10"/>
      <c r="E10" s="10"/>
      <c r="F10" s="2">
        <v>2</v>
      </c>
      <c r="G10" s="11">
        <f t="shared" si="0"/>
        <v>4.6838407494145198</v>
      </c>
      <c r="H10" s="2" t="str">
        <f t="shared" ref="H10:H26" si="1">IF(G10&gt;1499,"very high",IF(G10&gt;89,"high",IF(G10&gt;14,"moderate",IF(G10&gt;1,"low",""))))</f>
        <v>low</v>
      </c>
      <c r="I10" s="1"/>
      <c r="J10" s="1" t="s">
        <v>14</v>
      </c>
      <c r="K10" s="1"/>
      <c r="L10" s="1"/>
      <c r="M10" s="1"/>
      <c r="N10" s="1"/>
      <c r="O10" s="1"/>
    </row>
    <row r="11" spans="1:15" ht="17" x14ac:dyDescent="0.2">
      <c r="A11" s="9" t="s">
        <v>15</v>
      </c>
      <c r="B11" s="10"/>
      <c r="C11" s="10"/>
      <c r="D11" s="10"/>
      <c r="E11" s="10"/>
      <c r="F11" s="2">
        <v>2</v>
      </c>
      <c r="G11" s="11">
        <f t="shared" si="0"/>
        <v>4.6838407494145198</v>
      </c>
      <c r="H11" s="2" t="str">
        <f t="shared" si="1"/>
        <v>low</v>
      </c>
      <c r="I11" s="1"/>
      <c r="J11" s="1" t="s">
        <v>16</v>
      </c>
      <c r="K11" s="1"/>
      <c r="L11" s="1"/>
      <c r="M11" s="1"/>
      <c r="N11" s="1"/>
      <c r="O11" s="1"/>
    </row>
    <row r="12" spans="1:15" ht="17" x14ac:dyDescent="0.2">
      <c r="A12" s="9" t="s">
        <v>89</v>
      </c>
      <c r="B12" s="10"/>
      <c r="C12" s="10"/>
      <c r="D12" s="10"/>
      <c r="E12" s="10"/>
      <c r="F12" s="2"/>
      <c r="G12" s="11">
        <f t="shared" si="0"/>
        <v>0</v>
      </c>
      <c r="H12" s="2" t="str">
        <f t="shared" si="1"/>
        <v/>
      </c>
      <c r="I12" s="1"/>
      <c r="J12" s="1" t="s">
        <v>17</v>
      </c>
      <c r="K12" s="1"/>
      <c r="L12" s="1"/>
      <c r="M12" s="1"/>
      <c r="N12" s="1"/>
      <c r="O12" s="1"/>
    </row>
    <row r="13" spans="1:15" ht="17" x14ac:dyDescent="0.2">
      <c r="A13" s="9" t="s">
        <v>88</v>
      </c>
      <c r="B13" s="10"/>
      <c r="C13" s="10"/>
      <c r="D13" s="10"/>
      <c r="E13" s="10"/>
      <c r="F13" s="2">
        <v>18</v>
      </c>
      <c r="G13" s="11">
        <f t="shared" si="0"/>
        <v>42.15456674473068</v>
      </c>
      <c r="H13" s="2" t="str">
        <f t="shared" si="1"/>
        <v>moderate</v>
      </c>
      <c r="I13" s="1"/>
      <c r="J13" s="1"/>
      <c r="K13" s="1" t="s">
        <v>18</v>
      </c>
      <c r="L13" s="1"/>
      <c r="M13" s="1"/>
      <c r="N13" s="1"/>
      <c r="O13" s="1"/>
    </row>
    <row r="14" spans="1:15" ht="17" x14ac:dyDescent="0.2">
      <c r="A14" s="9" t="s">
        <v>19</v>
      </c>
      <c r="B14" s="10"/>
      <c r="C14" s="10"/>
      <c r="D14" s="10"/>
      <c r="E14" s="10"/>
      <c r="F14" s="2"/>
      <c r="G14" s="11">
        <f t="shared" si="0"/>
        <v>0</v>
      </c>
      <c r="H14" s="2" t="str">
        <f t="shared" si="1"/>
        <v/>
      </c>
      <c r="I14" s="1"/>
      <c r="J14" s="1" t="s">
        <v>20</v>
      </c>
      <c r="K14" s="1"/>
      <c r="L14" s="1"/>
      <c r="M14" s="1"/>
      <c r="N14" s="1"/>
      <c r="O14" s="1"/>
    </row>
    <row r="15" spans="1:15" ht="17" x14ac:dyDescent="0.2">
      <c r="A15" s="9" t="s">
        <v>21</v>
      </c>
      <c r="B15" s="10"/>
      <c r="C15" s="10"/>
      <c r="D15" s="10"/>
      <c r="E15" s="10"/>
      <c r="F15" s="2"/>
      <c r="G15" s="11">
        <f t="shared" si="0"/>
        <v>0</v>
      </c>
      <c r="H15" s="2" t="str">
        <f t="shared" si="1"/>
        <v/>
      </c>
      <c r="I15" s="1"/>
      <c r="J15" s="42" t="s">
        <v>100</v>
      </c>
      <c r="K15" s="42"/>
      <c r="L15" s="42"/>
      <c r="M15" s="42"/>
      <c r="N15" s="42"/>
      <c r="O15" s="1"/>
    </row>
    <row r="16" spans="1:15" ht="17" x14ac:dyDescent="0.2">
      <c r="A16" s="9" t="s">
        <v>22</v>
      </c>
      <c r="B16" s="10"/>
      <c r="C16" s="10"/>
      <c r="D16" s="10"/>
      <c r="E16" s="10"/>
      <c r="F16" s="2"/>
      <c r="G16" s="11">
        <f t="shared" si="0"/>
        <v>0</v>
      </c>
      <c r="H16" s="2" t="str">
        <f t="shared" si="1"/>
        <v/>
      </c>
      <c r="I16" s="1"/>
      <c r="J16" s="1"/>
      <c r="K16" s="1"/>
      <c r="L16" s="1"/>
      <c r="M16" s="1"/>
      <c r="N16" s="1"/>
      <c r="O16" s="42"/>
    </row>
    <row r="17" spans="1:15" ht="19" customHeight="1" x14ac:dyDescent="0.2">
      <c r="A17" s="9" t="s">
        <v>23</v>
      </c>
      <c r="B17" s="10"/>
      <c r="C17" s="10"/>
      <c r="D17" s="10"/>
      <c r="E17" s="10"/>
      <c r="F17" s="2">
        <v>27</v>
      </c>
      <c r="G17" s="11">
        <f t="shared" si="0"/>
        <v>63.231850117096023</v>
      </c>
      <c r="H17" s="2" t="str">
        <f t="shared" si="1"/>
        <v>moderate</v>
      </c>
      <c r="I17" s="1"/>
      <c r="J17" s="42" t="s">
        <v>24</v>
      </c>
      <c r="K17" s="23">
        <f>F43</f>
        <v>45017</v>
      </c>
      <c r="L17" s="1"/>
      <c r="M17" s="42"/>
      <c r="N17" s="1"/>
      <c r="O17" s="1"/>
    </row>
    <row r="18" spans="1:15" ht="20" customHeight="1" x14ac:dyDescent="0.2">
      <c r="A18" s="9" t="s">
        <v>25</v>
      </c>
      <c r="B18" s="10"/>
      <c r="C18" s="10"/>
      <c r="D18" s="10"/>
      <c r="E18" s="10"/>
      <c r="F18" s="2"/>
      <c r="G18" s="11">
        <f t="shared" si="0"/>
        <v>0</v>
      </c>
      <c r="H18" s="2" t="str">
        <f t="shared" si="1"/>
        <v/>
      </c>
      <c r="I18" s="1"/>
      <c r="J18" s="1"/>
      <c r="K18" s="1"/>
      <c r="L18" s="1"/>
      <c r="M18" s="42"/>
      <c r="N18" s="42"/>
      <c r="O18" s="1"/>
    </row>
    <row r="19" spans="1:15" ht="17" x14ac:dyDescent="0.2">
      <c r="A19" s="9" t="s">
        <v>26</v>
      </c>
      <c r="B19" s="10"/>
      <c r="C19" s="10"/>
      <c r="D19" s="10"/>
      <c r="E19" s="10"/>
      <c r="F19" s="2"/>
      <c r="G19" s="11">
        <f t="shared" si="0"/>
        <v>0</v>
      </c>
      <c r="H19" s="2" t="str">
        <f t="shared" si="1"/>
        <v/>
      </c>
      <c r="I19" s="1"/>
      <c r="J19" s="42" t="str">
        <f>A2</f>
        <v>Station Location: Los Altos CA</v>
      </c>
      <c r="K19" s="42"/>
      <c r="L19" s="42"/>
      <c r="M19" s="42" t="str">
        <f>C46</f>
        <v xml:space="preserve">Comment: </v>
      </c>
      <c r="N19" s="24" t="str">
        <f>D5</f>
        <v>Cool and Dry</v>
      </c>
      <c r="O19" s="42"/>
    </row>
    <row r="20" spans="1:15" ht="17" x14ac:dyDescent="0.2">
      <c r="A20" s="9" t="s">
        <v>27</v>
      </c>
      <c r="B20" s="10"/>
      <c r="C20" s="10"/>
      <c r="D20" s="10"/>
      <c r="E20" s="10"/>
      <c r="F20" s="2"/>
      <c r="G20" s="11">
        <f t="shared" si="0"/>
        <v>0</v>
      </c>
      <c r="H20" s="2" t="str">
        <f t="shared" si="1"/>
        <v/>
      </c>
      <c r="I20" s="1"/>
      <c r="J20" s="1"/>
      <c r="K20" s="1"/>
      <c r="L20" s="1"/>
      <c r="M20" s="1"/>
      <c r="N20" s="1"/>
      <c r="O20" s="1"/>
    </row>
    <row r="21" spans="1:15" ht="17" x14ac:dyDescent="0.2">
      <c r="A21" s="9" t="s">
        <v>28</v>
      </c>
      <c r="B21" s="10"/>
      <c r="C21" s="10"/>
      <c r="D21" s="10"/>
      <c r="E21" s="10"/>
      <c r="F21" s="2">
        <v>1</v>
      </c>
      <c r="G21" s="11">
        <f t="shared" si="0"/>
        <v>2.3419203747072599</v>
      </c>
      <c r="H21" s="2" t="str">
        <f t="shared" si="1"/>
        <v>low</v>
      </c>
      <c r="I21" s="1"/>
      <c r="J21" s="42" t="s">
        <v>96</v>
      </c>
      <c r="K21" s="1"/>
      <c r="L21" s="1"/>
      <c r="M21" s="1"/>
      <c r="N21" s="1"/>
      <c r="O21" s="42"/>
    </row>
    <row r="22" spans="1:15" ht="17" x14ac:dyDescent="0.2">
      <c r="A22" s="9" t="s">
        <v>29</v>
      </c>
      <c r="B22" s="10"/>
      <c r="C22" s="10"/>
      <c r="D22" s="10"/>
      <c r="E22" s="10"/>
      <c r="F22" s="2"/>
      <c r="G22" s="11">
        <f t="shared" si="0"/>
        <v>0</v>
      </c>
      <c r="H22" s="2" t="str">
        <f t="shared" si="1"/>
        <v/>
      </c>
      <c r="I22" s="1"/>
      <c r="J22" s="42"/>
      <c r="K22" s="1"/>
      <c r="L22" s="1"/>
      <c r="M22" s="1"/>
      <c r="N22" s="1"/>
      <c r="O22" s="1"/>
    </row>
    <row r="23" spans="1:15" ht="22" customHeight="1" x14ac:dyDescent="0.25">
      <c r="A23" s="9" t="s">
        <v>30</v>
      </c>
      <c r="B23" s="10"/>
      <c r="C23" s="10"/>
      <c r="D23" s="10"/>
      <c r="E23" s="10"/>
      <c r="F23" s="2"/>
      <c r="G23" s="11">
        <f t="shared" si="0"/>
        <v>0</v>
      </c>
      <c r="H23" s="2" t="str">
        <f t="shared" si="1"/>
        <v/>
      </c>
      <c r="I23" s="1"/>
      <c r="J23" s="52" t="s">
        <v>31</v>
      </c>
      <c r="K23" s="52"/>
      <c r="L23" s="52"/>
      <c r="M23" s="52"/>
      <c r="N23" s="52"/>
      <c r="O23" s="52"/>
    </row>
    <row r="24" spans="1:15" ht="21" customHeight="1" x14ac:dyDescent="0.25">
      <c r="A24" s="9" t="s">
        <v>32</v>
      </c>
      <c r="B24" s="10"/>
      <c r="C24" s="10"/>
      <c r="D24" s="10"/>
      <c r="E24" s="10"/>
      <c r="F24" s="2"/>
      <c r="G24" s="11">
        <f t="shared" si="0"/>
        <v>0</v>
      </c>
      <c r="H24" s="2" t="str">
        <f t="shared" si="1"/>
        <v/>
      </c>
      <c r="I24" s="1"/>
      <c r="J24" s="25" t="s">
        <v>33</v>
      </c>
      <c r="K24" s="26"/>
      <c r="L24" s="27" t="s">
        <v>34</v>
      </c>
      <c r="M24" s="28" t="s">
        <v>35</v>
      </c>
      <c r="N24" s="28" t="s">
        <v>36</v>
      </c>
      <c r="O24" s="28" t="s">
        <v>37</v>
      </c>
    </row>
    <row r="25" spans="1:15" ht="20" customHeight="1" x14ac:dyDescent="0.2">
      <c r="A25" s="9" t="s">
        <v>38</v>
      </c>
      <c r="B25" s="10"/>
      <c r="C25" s="10"/>
      <c r="D25" s="10"/>
      <c r="E25" s="10"/>
      <c r="F25" s="2"/>
      <c r="G25" s="11">
        <f t="shared" si="0"/>
        <v>0</v>
      </c>
      <c r="H25" s="2" t="str">
        <f t="shared" si="1"/>
        <v/>
      </c>
      <c r="I25" s="1"/>
      <c r="J25" s="29" t="s">
        <v>39</v>
      </c>
      <c r="K25" s="30"/>
      <c r="L25" s="31">
        <f>B40</f>
        <v>170.96018735362998</v>
      </c>
      <c r="M25" s="31">
        <f>D40</f>
        <v>0</v>
      </c>
      <c r="N25" s="31">
        <f>F40</f>
        <v>0</v>
      </c>
      <c r="O25" s="32">
        <f>H40</f>
        <v>2594.3905070118658</v>
      </c>
    </row>
    <row r="26" spans="1:15" ht="17" customHeight="1" x14ac:dyDescent="0.25">
      <c r="A26" s="9" t="s">
        <v>40</v>
      </c>
      <c r="B26" s="10"/>
      <c r="C26" s="10"/>
      <c r="D26" s="10"/>
      <c r="E26" s="10"/>
      <c r="F26" s="2">
        <v>8</v>
      </c>
      <c r="G26" s="11">
        <f t="shared" si="0"/>
        <v>18.735362997658079</v>
      </c>
      <c r="H26" s="2" t="str">
        <f t="shared" si="1"/>
        <v>moderate</v>
      </c>
      <c r="I26" s="1"/>
      <c r="J26" s="33" t="s">
        <v>41</v>
      </c>
      <c r="K26" s="33"/>
      <c r="L26" s="34" t="str">
        <f>B41</f>
        <v>High</v>
      </c>
      <c r="M26" s="34" t="str">
        <f>D41</f>
        <v>Absent</v>
      </c>
      <c r="N26" s="34" t="str">
        <f>F41</f>
        <v>Absent</v>
      </c>
      <c r="O26" s="34" t="str">
        <f>H41</f>
        <v>Low</v>
      </c>
    </row>
    <row r="27" spans="1:15" ht="16" customHeight="1" x14ac:dyDescent="0.2">
      <c r="A27" s="9" t="s">
        <v>42</v>
      </c>
      <c r="B27" s="10"/>
      <c r="C27" s="10"/>
      <c r="D27" s="10"/>
      <c r="E27" s="10"/>
      <c r="F27" s="2"/>
      <c r="G27" s="11">
        <f t="shared" si="0"/>
        <v>0</v>
      </c>
      <c r="H27" s="2" t="str">
        <f>IF(G27&gt;499,"very high",IF(G27&gt;49,"high",IF(G27&gt;10,"moderate",IF(G27&gt;1,"low",""))))</f>
        <v/>
      </c>
      <c r="I27" s="1"/>
      <c r="J27" s="35"/>
      <c r="K27" s="36"/>
      <c r="L27" s="53" t="s">
        <v>110</v>
      </c>
      <c r="M27" s="54"/>
      <c r="N27" s="53"/>
      <c r="O27" s="55" t="s">
        <v>113</v>
      </c>
    </row>
    <row r="28" spans="1:15" ht="17" x14ac:dyDescent="0.2">
      <c r="A28" s="9" t="s">
        <v>43</v>
      </c>
      <c r="B28" s="10"/>
      <c r="C28" s="10"/>
      <c r="D28" s="10"/>
      <c r="E28" s="10"/>
      <c r="F28" s="2">
        <v>1</v>
      </c>
      <c r="G28" s="11">
        <f t="shared" si="0"/>
        <v>2.3419203747072599</v>
      </c>
      <c r="H28" s="2" t="str">
        <f>IF(G28&gt;1499,"very high",IF(G28&gt;89,"high",IF(G28&gt;14,"moderate",IF(G28&gt;1,"low",""))))</f>
        <v>low</v>
      </c>
      <c r="I28" s="1"/>
      <c r="J28" s="37"/>
      <c r="K28" s="38"/>
      <c r="L28" s="56"/>
      <c r="M28" s="57"/>
      <c r="N28" s="56"/>
      <c r="O28" s="58"/>
    </row>
    <row r="29" spans="1:15" ht="16" customHeight="1" x14ac:dyDescent="0.2">
      <c r="A29" s="9" t="s">
        <v>44</v>
      </c>
      <c r="B29" s="10"/>
      <c r="C29" s="10"/>
      <c r="D29" s="10"/>
      <c r="E29" s="10"/>
      <c r="F29" s="2"/>
      <c r="G29" s="11">
        <f t="shared" si="0"/>
        <v>0</v>
      </c>
      <c r="H29" s="2" t="str">
        <f>IF(G29&gt;200,"very high",IF(G29&gt;19,"high",IF(G29&gt;4,"moderate",IF(G29&gt;1,"low",""))))</f>
        <v/>
      </c>
      <c r="I29" s="1"/>
      <c r="J29" s="39" t="s">
        <v>45</v>
      </c>
      <c r="K29" s="38"/>
      <c r="L29" s="56"/>
      <c r="M29" s="57"/>
      <c r="N29" s="56"/>
      <c r="O29" s="58"/>
    </row>
    <row r="30" spans="1:15" ht="17" x14ac:dyDescent="0.2">
      <c r="A30" s="9" t="s">
        <v>46</v>
      </c>
      <c r="B30" s="10"/>
      <c r="C30" s="10"/>
      <c r="D30" s="10"/>
      <c r="E30" s="10"/>
      <c r="F30" s="2"/>
      <c r="G30" s="11">
        <f t="shared" si="0"/>
        <v>0</v>
      </c>
      <c r="H30" s="2" t="str">
        <f>IF(G30&gt;499,"very high",IF(G30&gt;49,"high",IF(G30&gt;10,"moderate",IF(G30&gt;1,"low",""))))</f>
        <v/>
      </c>
      <c r="I30" s="1"/>
      <c r="J30" s="40"/>
      <c r="K30" s="41"/>
      <c r="L30" s="59"/>
      <c r="M30" s="60"/>
      <c r="N30" s="59"/>
      <c r="O30" s="61"/>
    </row>
    <row r="31" spans="1:15" ht="17" x14ac:dyDescent="0.2">
      <c r="A31" s="9" t="s">
        <v>47</v>
      </c>
      <c r="B31" s="10"/>
      <c r="C31" s="10"/>
      <c r="D31" s="10"/>
      <c r="E31" s="10"/>
      <c r="F31" s="2">
        <v>3</v>
      </c>
      <c r="G31" s="11">
        <f t="shared" si="0"/>
        <v>7.0257611241217797</v>
      </c>
      <c r="H31" s="2" t="str">
        <f>IF(G31&gt;1499,"very high",IF(G31&gt;89,"high",IF(G31&gt;14,"moderate",IF(G31&gt;1,"low",""))))</f>
        <v>low</v>
      </c>
      <c r="I31" s="1"/>
      <c r="J31" s="42" t="s">
        <v>87</v>
      </c>
      <c r="K31" s="24" t="str">
        <f>D5</f>
        <v>Cool and Dry</v>
      </c>
      <c r="L31" s="1"/>
      <c r="M31" s="1"/>
      <c r="N31" s="1"/>
      <c r="O31" s="1"/>
    </row>
    <row r="32" spans="1:15" ht="17" x14ac:dyDescent="0.2">
      <c r="A32" s="9" t="s">
        <v>48</v>
      </c>
      <c r="B32" s="10"/>
      <c r="C32" s="10"/>
      <c r="D32" s="10"/>
      <c r="E32" s="10"/>
      <c r="F32" s="2">
        <v>3</v>
      </c>
      <c r="G32" s="11">
        <f t="shared" si="0"/>
        <v>7.0257611241217797</v>
      </c>
      <c r="H32" s="2" t="str">
        <f>IF(G32&gt;1499,"very high",IF(G32&gt;89,"high",IF(G32&gt;14,"moderate",IF(G32&gt;1,"low",""))))</f>
        <v>low</v>
      </c>
      <c r="I32" s="1"/>
      <c r="J32" s="1"/>
      <c r="K32" s="1"/>
      <c r="L32" s="1"/>
      <c r="M32" s="1"/>
      <c r="N32" s="1"/>
      <c r="O32" s="1"/>
    </row>
    <row r="33" spans="1:15" ht="17" x14ac:dyDescent="0.2">
      <c r="A33" s="9" t="s">
        <v>49</v>
      </c>
      <c r="B33" s="10"/>
      <c r="C33" s="10"/>
      <c r="D33" s="10"/>
      <c r="E33" s="10"/>
      <c r="F33" s="2"/>
      <c r="G33" s="11">
        <f t="shared" si="0"/>
        <v>0</v>
      </c>
      <c r="H33" s="2" t="str">
        <f>IF(G33&gt;499,"very high",IF(G33&gt;49,"high",IF(G33&gt;10,"moderate",IF(G33&gt;1,"low",""))))</f>
        <v/>
      </c>
      <c r="I33" s="1"/>
      <c r="J33" s="1"/>
      <c r="K33" s="1"/>
      <c r="L33" s="1"/>
      <c r="M33" s="1"/>
      <c r="N33" s="1"/>
      <c r="O33" s="1"/>
    </row>
    <row r="34" spans="1:15" ht="17" x14ac:dyDescent="0.2">
      <c r="A34" s="9" t="s">
        <v>50</v>
      </c>
      <c r="B34" s="10"/>
      <c r="C34" s="10"/>
      <c r="D34" s="10"/>
      <c r="E34" s="10"/>
      <c r="F34" s="2"/>
      <c r="G34" s="11">
        <f t="shared" si="0"/>
        <v>0</v>
      </c>
      <c r="H34" s="2" t="str">
        <f>IF(G34&gt;1499,"very high",IF(G34&gt;89,"high",IF(G34&gt;14,"moderate",IF(G34&gt;1,"low",""))))</f>
        <v/>
      </c>
      <c r="I34" s="1"/>
      <c r="J34" s="1"/>
      <c r="K34" s="1"/>
      <c r="L34" s="1"/>
      <c r="M34" s="1"/>
      <c r="N34" s="1"/>
      <c r="O34" s="1"/>
    </row>
    <row r="35" spans="1:15" ht="17" x14ac:dyDescent="0.2">
      <c r="A35" s="9" t="s">
        <v>51</v>
      </c>
      <c r="B35" s="10"/>
      <c r="C35" s="10"/>
      <c r="D35" s="10"/>
      <c r="E35" s="10"/>
      <c r="F35" s="2"/>
      <c r="G35" s="11">
        <f t="shared" si="0"/>
        <v>0</v>
      </c>
      <c r="H35" s="2" t="str">
        <f>IF(G35&gt;499,"very high",IF(G35&gt;49,"high",IF(G35&gt;10,"moderate",IF(G35&gt;1,"low",""))))</f>
        <v/>
      </c>
      <c r="I35" s="1"/>
      <c r="J35" s="1"/>
      <c r="K35" s="1"/>
      <c r="L35" s="1"/>
      <c r="M35" s="1"/>
      <c r="N35" s="1"/>
      <c r="O35" s="1"/>
    </row>
    <row r="36" spans="1:15" ht="17" x14ac:dyDescent="0.2">
      <c r="A36" s="9" t="s">
        <v>52</v>
      </c>
      <c r="B36" s="10"/>
      <c r="C36" s="10"/>
      <c r="D36" s="10"/>
      <c r="E36" s="10"/>
      <c r="F36" s="2">
        <v>7</v>
      </c>
      <c r="G36" s="11">
        <f t="shared" si="0"/>
        <v>16.393442622950818</v>
      </c>
      <c r="H36" s="2" t="str">
        <f>IF(G36&gt;1499,"very high",IF(G36&gt;89,"high",IF(G36&gt;14,"moderate",IF(G36&gt;1,"low",""))))</f>
        <v>moderate</v>
      </c>
      <c r="I36" s="1"/>
      <c r="J36" s="1"/>
      <c r="K36" s="1"/>
      <c r="L36" s="1"/>
      <c r="M36" s="1"/>
      <c r="N36" s="1"/>
      <c r="O36" s="1"/>
    </row>
    <row r="37" spans="1:15" ht="17" x14ac:dyDescent="0.2">
      <c r="A37" s="9" t="s">
        <v>53</v>
      </c>
      <c r="B37" s="10"/>
      <c r="C37" s="10"/>
      <c r="D37" s="10"/>
      <c r="E37" s="10"/>
      <c r="F37" s="2"/>
      <c r="G37" s="11">
        <f t="shared" si="0"/>
        <v>0</v>
      </c>
      <c r="H37" s="2" t="str">
        <f>IF(G37&gt;1499,"very high",IF(G37&gt;89,"high",IF(G37&gt;14,"moderate",IF(G37&gt;1,"low",""))))</f>
        <v/>
      </c>
      <c r="I37" s="1"/>
      <c r="J37" s="1"/>
      <c r="K37" s="1"/>
      <c r="L37" s="1"/>
      <c r="M37" s="1"/>
      <c r="N37" s="1"/>
      <c r="O37" s="1"/>
    </row>
    <row r="38" spans="1:15" ht="17" x14ac:dyDescent="0.2">
      <c r="A38" s="9" t="s">
        <v>102</v>
      </c>
      <c r="B38" s="10"/>
      <c r="C38" s="10"/>
      <c r="D38" s="10"/>
      <c r="E38" s="10"/>
      <c r="F38" s="2"/>
      <c r="G38" s="11">
        <f t="shared" si="0"/>
        <v>0</v>
      </c>
      <c r="H38" s="2" t="str">
        <f>IF(G38&gt;1499,"very high",IF(G38&gt;89,"high",IF(G38&gt;14,"moderate",IF(G38&gt;1,"low",""))))</f>
        <v/>
      </c>
      <c r="I38" s="1"/>
      <c r="J38" s="1"/>
      <c r="K38" s="1"/>
      <c r="L38" s="1"/>
      <c r="M38" s="1"/>
      <c r="N38" s="1"/>
      <c r="O38" s="1"/>
    </row>
    <row r="39" spans="1:15" ht="17" x14ac:dyDescent="0.2">
      <c r="A39" s="9" t="s">
        <v>105</v>
      </c>
      <c r="B39" s="10"/>
      <c r="C39" s="10"/>
      <c r="D39" s="10"/>
      <c r="E39" s="10"/>
      <c r="F39" s="2">
        <v>1</v>
      </c>
      <c r="G39" s="11">
        <f t="shared" si="0"/>
        <v>2.3419203747072599</v>
      </c>
      <c r="H39" s="2" t="str">
        <f>IF(G39&gt;499,"very high",IF(G39&gt;49,"high",IF(G39&gt;10,"moderate",IF(G39&gt;1,"low",""))))</f>
        <v>low</v>
      </c>
      <c r="I39" s="1"/>
      <c r="J39" s="1"/>
      <c r="K39" s="1"/>
      <c r="L39" s="1"/>
      <c r="M39" s="1"/>
      <c r="N39" s="1"/>
      <c r="O39" s="1"/>
    </row>
    <row r="40" spans="1:15" ht="17" x14ac:dyDescent="0.2">
      <c r="A40" s="2" t="s">
        <v>54</v>
      </c>
      <c r="B40" s="12">
        <f>G6+G10+G11+G13+G15+G16+G17+G18+G19+G20+G21+G22+G23+G24+G25+G26+G28+G31+G32+G34+G36+G37+G38+G39</f>
        <v>170.96018735362998</v>
      </c>
      <c r="C40" s="2" t="s">
        <v>55</v>
      </c>
      <c r="D40" s="12">
        <f>G29+G14</f>
        <v>0</v>
      </c>
      <c r="E40" s="2" t="s">
        <v>56</v>
      </c>
      <c r="F40" s="12">
        <f>G7+G8+G12+G9+G27+G30+G33+G35</f>
        <v>0</v>
      </c>
      <c r="G40" s="2" t="s">
        <v>57</v>
      </c>
      <c r="H40" s="12">
        <f>H77</f>
        <v>2594.3905070118658</v>
      </c>
      <c r="I40" s="1"/>
      <c r="J40" s="1"/>
      <c r="K40" s="1"/>
      <c r="L40" s="1"/>
      <c r="M40" s="1"/>
      <c r="N40" s="1"/>
      <c r="O40" s="1"/>
    </row>
    <row r="41" spans="1:15" ht="14" customHeight="1" x14ac:dyDescent="0.25">
      <c r="A41" s="13"/>
      <c r="B41" s="3" t="str">
        <f>IF(B40&gt;1499,"Very high",IF(B40&gt;89,"High",IF(B40&gt;14,"Moderate",IF(B40&gt;1,"Low","Absent"))))</f>
        <v>High</v>
      </c>
      <c r="C41" s="14"/>
      <c r="D41" s="15" t="str">
        <f>IF(D40&gt;200,"VeryHi",IF(D40&gt;19,"High",IF(D40&gt;4,"Mod",IF(D40&gt;1,"Low","Absent"))))</f>
        <v>Absent</v>
      </c>
      <c r="E41" s="14"/>
      <c r="F41" s="15" t="str">
        <f>IF(F40&gt;499,"Very High",IF(F40&gt;49,"High",IF(F40&gt;10,"Moderate",IF(F40&gt;1,"Low","Absent"))))</f>
        <v>Absent</v>
      </c>
      <c r="G41" s="14"/>
      <c r="H41" s="3" t="str">
        <f>H78</f>
        <v>Low</v>
      </c>
      <c r="I41" s="1"/>
      <c r="J41" s="1"/>
      <c r="K41" s="1"/>
      <c r="L41" s="1"/>
      <c r="M41" s="1"/>
      <c r="N41" s="1"/>
      <c r="O41" s="1"/>
    </row>
    <row r="42" spans="1:15" ht="17" x14ac:dyDescent="0.2">
      <c r="A42" s="46" t="str">
        <f>A1</f>
        <v>Quality Control Counting Sheet -Burkard</v>
      </c>
      <c r="B42" s="47"/>
      <c r="C42" s="47"/>
      <c r="D42" s="47"/>
      <c r="E42" s="47"/>
      <c r="F42" s="47"/>
      <c r="G42" s="47"/>
      <c r="H42" s="48"/>
      <c r="I42" s="1"/>
      <c r="J42" s="1"/>
      <c r="K42" s="1"/>
      <c r="L42" s="1"/>
      <c r="M42" s="1"/>
      <c r="N42" s="1"/>
      <c r="O42" s="1"/>
    </row>
    <row r="43" spans="1:15" ht="17" x14ac:dyDescent="0.2">
      <c r="A43" s="2" t="str">
        <f>A2</f>
        <v>Station Location: Los Altos CA</v>
      </c>
      <c r="B43" s="2"/>
      <c r="C43" s="2"/>
      <c r="D43" s="2" t="s">
        <v>0</v>
      </c>
      <c r="E43" s="2"/>
      <c r="F43" s="4">
        <f>F2</f>
        <v>45017</v>
      </c>
      <c r="G43" s="4" t="s">
        <v>1</v>
      </c>
      <c r="H43" s="4">
        <f>H2</f>
        <v>45017</v>
      </c>
      <c r="I43" s="1"/>
      <c r="J43" s="1"/>
      <c r="K43" s="1"/>
      <c r="L43" s="1"/>
      <c r="M43" s="1"/>
      <c r="N43" s="1"/>
      <c r="O43" s="1"/>
    </row>
    <row r="44" spans="1:15" ht="17" x14ac:dyDescent="0.2">
      <c r="A44" s="62" t="s">
        <v>106</v>
      </c>
      <c r="B44" s="50"/>
      <c r="C44" s="50"/>
      <c r="D44" s="50"/>
      <c r="E44" s="50"/>
      <c r="F44" s="50"/>
      <c r="G44" s="50"/>
      <c r="H44" s="51"/>
      <c r="I44" s="1"/>
      <c r="J44" s="1"/>
      <c r="K44" s="1"/>
      <c r="L44" s="1"/>
      <c r="M44" s="1"/>
      <c r="N44" s="1"/>
      <c r="O44" s="1"/>
    </row>
    <row r="45" spans="1:15" ht="17" x14ac:dyDescent="0.2">
      <c r="A45" s="5" t="s">
        <v>107</v>
      </c>
      <c r="B45" s="6"/>
      <c r="C45" s="6"/>
      <c r="D45" s="6"/>
      <c r="E45" s="6"/>
      <c r="F45" s="6"/>
      <c r="G45" s="6"/>
      <c r="H45" s="7"/>
      <c r="I45" s="1"/>
      <c r="J45" s="1"/>
      <c r="K45" s="1"/>
      <c r="L45" s="1"/>
      <c r="M45" s="1"/>
      <c r="N45" s="1"/>
      <c r="O45" s="1"/>
    </row>
    <row r="46" spans="1:15" ht="17" x14ac:dyDescent="0.2">
      <c r="A46" s="2" t="s">
        <v>58</v>
      </c>
      <c r="B46" s="16"/>
      <c r="C46" s="2" t="s">
        <v>3</v>
      </c>
      <c r="D46" s="17" t="str">
        <f>D5</f>
        <v>Cool and Dry</v>
      </c>
      <c r="E46" s="2"/>
      <c r="F46" s="2" t="s">
        <v>4</v>
      </c>
      <c r="G46" s="2" t="s">
        <v>5</v>
      </c>
      <c r="H46" s="2" t="s">
        <v>6</v>
      </c>
      <c r="I46" s="1"/>
      <c r="J46" s="1"/>
      <c r="K46" s="1"/>
      <c r="L46" s="1"/>
      <c r="M46" s="1"/>
      <c r="N46" s="1"/>
      <c r="O46" s="1"/>
    </row>
    <row r="47" spans="1:15" ht="17" x14ac:dyDescent="0.2">
      <c r="A47" s="9" t="s">
        <v>59</v>
      </c>
      <c r="B47" s="10"/>
      <c r="C47" s="10"/>
      <c r="D47" s="10"/>
      <c r="E47" s="10"/>
      <c r="F47" s="18"/>
      <c r="G47" s="11">
        <f t="shared" ref="G47:G76" si="2">F47/0.1854</f>
        <v>0</v>
      </c>
      <c r="H47" s="2" t="str">
        <f t="shared" ref="H47:H76" si="3">IF(G47&gt;50000,"very high",IF(G47&gt;12999,"high",IF(G47&gt;6499,"moderate",IF(G47&gt;1,"low",""))))</f>
        <v/>
      </c>
      <c r="I47" s="1"/>
      <c r="J47" s="1"/>
      <c r="K47" s="1"/>
      <c r="L47" s="1"/>
      <c r="M47" s="1"/>
      <c r="N47" s="1"/>
      <c r="O47" s="1"/>
    </row>
    <row r="48" spans="1:15" ht="17" x14ac:dyDescent="0.2">
      <c r="A48" s="9" t="s">
        <v>60</v>
      </c>
      <c r="B48" s="10"/>
      <c r="C48" s="10"/>
      <c r="D48" s="10"/>
      <c r="E48" s="10"/>
      <c r="F48" s="18">
        <v>350</v>
      </c>
      <c r="G48" s="11">
        <f t="shared" si="2"/>
        <v>1887.8101402373245</v>
      </c>
      <c r="H48" s="2" t="str">
        <f t="shared" si="3"/>
        <v>low</v>
      </c>
      <c r="I48" s="1"/>
      <c r="J48" s="1"/>
      <c r="K48" s="1"/>
      <c r="L48" s="1"/>
      <c r="M48" s="1"/>
      <c r="N48" s="1"/>
      <c r="O48" s="1"/>
    </row>
    <row r="49" spans="1:15" ht="17" x14ac:dyDescent="0.2">
      <c r="A49" s="9" t="s">
        <v>61</v>
      </c>
      <c r="B49" s="10"/>
      <c r="C49" s="10"/>
      <c r="D49" s="10"/>
      <c r="E49" s="10"/>
      <c r="F49" s="18">
        <v>107</v>
      </c>
      <c r="G49" s="11">
        <f t="shared" si="2"/>
        <v>577.1305285868392</v>
      </c>
      <c r="H49" s="2" t="str">
        <f t="shared" si="3"/>
        <v>low</v>
      </c>
      <c r="I49" s="1"/>
      <c r="J49" s="1"/>
      <c r="K49" s="1"/>
      <c r="L49" s="1"/>
      <c r="M49" s="1"/>
      <c r="N49" s="1"/>
      <c r="O49" s="1"/>
    </row>
    <row r="50" spans="1:15" ht="17" x14ac:dyDescent="0.2">
      <c r="A50" s="9" t="s">
        <v>62</v>
      </c>
      <c r="B50" s="10"/>
      <c r="C50" s="10"/>
      <c r="D50" s="10"/>
      <c r="E50" s="10"/>
      <c r="F50" s="18"/>
      <c r="G50" s="11">
        <f t="shared" si="2"/>
        <v>0</v>
      </c>
      <c r="H50" s="2" t="str">
        <f t="shared" si="3"/>
        <v/>
      </c>
      <c r="I50" s="1"/>
      <c r="J50" s="1"/>
      <c r="K50" s="1"/>
      <c r="L50" s="1"/>
      <c r="M50" s="1"/>
      <c r="N50" s="1"/>
      <c r="O50" s="1"/>
    </row>
    <row r="51" spans="1:15" ht="17" x14ac:dyDescent="0.2">
      <c r="A51" s="9" t="s">
        <v>63</v>
      </c>
      <c r="B51" s="10"/>
      <c r="C51" s="10"/>
      <c r="D51" s="10"/>
      <c r="E51" s="10"/>
      <c r="F51" s="18"/>
      <c r="G51" s="11">
        <f t="shared" si="2"/>
        <v>0</v>
      </c>
      <c r="H51" s="2" t="str">
        <f t="shared" si="3"/>
        <v/>
      </c>
      <c r="I51" s="1"/>
      <c r="J51" s="1"/>
      <c r="K51" s="1"/>
      <c r="L51" s="1"/>
      <c r="M51" s="1"/>
      <c r="N51" s="1"/>
      <c r="O51" s="1"/>
    </row>
    <row r="52" spans="1:15" ht="17" x14ac:dyDescent="0.2">
      <c r="A52" s="9" t="s">
        <v>64</v>
      </c>
      <c r="B52" s="10"/>
      <c r="C52" s="10"/>
      <c r="D52" s="10"/>
      <c r="E52" s="10"/>
      <c r="F52" s="19">
        <v>11</v>
      </c>
      <c r="G52" s="11">
        <f t="shared" si="2"/>
        <v>59.331175836030205</v>
      </c>
      <c r="H52" s="2" t="str">
        <f t="shared" si="3"/>
        <v>low</v>
      </c>
      <c r="I52" s="1"/>
      <c r="J52" s="1"/>
      <c r="K52" s="1"/>
      <c r="L52" s="1"/>
      <c r="M52" s="1"/>
      <c r="N52" s="1"/>
      <c r="O52" s="1"/>
    </row>
    <row r="53" spans="1:15" ht="17" x14ac:dyDescent="0.2">
      <c r="A53" s="9" t="s">
        <v>65</v>
      </c>
      <c r="B53" s="10"/>
      <c r="C53" s="10"/>
      <c r="D53" s="10"/>
      <c r="E53" s="10"/>
      <c r="F53" s="18"/>
      <c r="G53" s="11">
        <f t="shared" si="2"/>
        <v>0</v>
      </c>
      <c r="H53" s="2" t="str">
        <f t="shared" si="3"/>
        <v/>
      </c>
      <c r="I53" s="1"/>
      <c r="J53" s="1"/>
      <c r="K53" s="1"/>
      <c r="L53" s="1"/>
      <c r="M53" s="1"/>
      <c r="N53" s="1"/>
      <c r="O53" s="1"/>
    </row>
    <row r="54" spans="1:15" ht="17" x14ac:dyDescent="0.2">
      <c r="A54" s="9" t="s">
        <v>66</v>
      </c>
      <c r="B54" s="10"/>
      <c r="C54" s="10"/>
      <c r="D54" s="10"/>
      <c r="E54" s="10"/>
      <c r="F54" s="18"/>
      <c r="G54" s="11">
        <f t="shared" si="2"/>
        <v>0</v>
      </c>
      <c r="H54" s="2" t="str">
        <f t="shared" si="3"/>
        <v/>
      </c>
      <c r="I54" s="1"/>
      <c r="J54" s="1"/>
      <c r="K54" s="1"/>
      <c r="L54" s="1"/>
      <c r="M54" s="1"/>
      <c r="N54" s="1"/>
      <c r="O54" s="1"/>
    </row>
    <row r="55" spans="1:15" ht="17" x14ac:dyDescent="0.2">
      <c r="A55" s="9" t="s">
        <v>67</v>
      </c>
      <c r="B55" s="10"/>
      <c r="C55" s="10"/>
      <c r="D55" s="10"/>
      <c r="E55" s="10"/>
      <c r="F55" s="18"/>
      <c r="G55" s="11">
        <f t="shared" si="2"/>
        <v>0</v>
      </c>
      <c r="H55" s="2" t="str">
        <f t="shared" si="3"/>
        <v/>
      </c>
      <c r="I55" s="1"/>
      <c r="J55" s="1"/>
      <c r="K55" s="1"/>
      <c r="L55" s="1"/>
      <c r="M55" s="1"/>
      <c r="N55" s="1"/>
      <c r="O55" s="1"/>
    </row>
    <row r="56" spans="1:15" ht="17" x14ac:dyDescent="0.2">
      <c r="A56" s="9" t="s">
        <v>68</v>
      </c>
      <c r="B56" s="10"/>
      <c r="C56" s="10"/>
      <c r="D56" s="10"/>
      <c r="E56" s="10"/>
      <c r="F56" s="18">
        <v>2</v>
      </c>
      <c r="G56" s="11">
        <f t="shared" si="2"/>
        <v>10.787486515641856</v>
      </c>
      <c r="H56" s="2" t="str">
        <f t="shared" si="3"/>
        <v>low</v>
      </c>
      <c r="I56" s="1"/>
      <c r="J56" s="1"/>
      <c r="K56" s="1"/>
      <c r="L56" s="1"/>
      <c r="M56" s="1"/>
      <c r="N56" s="1"/>
      <c r="O56" s="1"/>
    </row>
    <row r="57" spans="1:15" ht="17" x14ac:dyDescent="0.2">
      <c r="A57" s="9" t="s">
        <v>69</v>
      </c>
      <c r="B57" s="10"/>
      <c r="C57" s="10"/>
      <c r="D57" s="10"/>
      <c r="E57" s="10"/>
      <c r="F57" s="18"/>
      <c r="G57" s="11">
        <f t="shared" si="2"/>
        <v>0</v>
      </c>
      <c r="H57" s="2" t="str">
        <f t="shared" si="3"/>
        <v/>
      </c>
      <c r="I57" s="1"/>
      <c r="J57" s="1"/>
      <c r="K57" s="1"/>
      <c r="L57" s="1"/>
      <c r="M57" s="1"/>
      <c r="N57" s="1"/>
      <c r="O57" s="1"/>
    </row>
    <row r="58" spans="1:15" ht="17" x14ac:dyDescent="0.2">
      <c r="A58" s="9" t="s">
        <v>70</v>
      </c>
      <c r="B58" s="10"/>
      <c r="C58" s="10"/>
      <c r="D58" s="10"/>
      <c r="E58" s="10"/>
      <c r="F58" s="18"/>
      <c r="G58" s="11">
        <f t="shared" si="2"/>
        <v>0</v>
      </c>
      <c r="H58" s="2" t="str">
        <f t="shared" si="3"/>
        <v/>
      </c>
      <c r="I58" s="1"/>
      <c r="J58" s="1"/>
      <c r="K58" s="1"/>
      <c r="L58" s="1"/>
      <c r="M58" s="1"/>
      <c r="N58" s="1"/>
      <c r="O58" s="1"/>
    </row>
    <row r="59" spans="1:15" ht="17" x14ac:dyDescent="0.2">
      <c r="A59" s="9" t="s">
        <v>71</v>
      </c>
      <c r="B59" s="10"/>
      <c r="C59" s="10"/>
      <c r="D59" s="10"/>
      <c r="E59" s="10"/>
      <c r="F59" s="18"/>
      <c r="G59" s="11">
        <f t="shared" si="2"/>
        <v>0</v>
      </c>
      <c r="H59" s="2" t="str">
        <f t="shared" si="3"/>
        <v/>
      </c>
      <c r="I59" s="1"/>
      <c r="J59" s="1"/>
      <c r="K59" s="1"/>
      <c r="L59" s="1"/>
      <c r="M59" s="1"/>
      <c r="N59" s="1"/>
      <c r="O59" s="1"/>
    </row>
    <row r="60" spans="1:15" ht="17" x14ac:dyDescent="0.2">
      <c r="A60" s="9" t="s">
        <v>72</v>
      </c>
      <c r="B60" s="10"/>
      <c r="C60" s="10"/>
      <c r="D60" s="10"/>
      <c r="E60" s="10"/>
      <c r="F60" s="18"/>
      <c r="G60" s="11">
        <f t="shared" si="2"/>
        <v>0</v>
      </c>
      <c r="H60" s="2" t="str">
        <f t="shared" si="3"/>
        <v/>
      </c>
      <c r="I60" s="1"/>
      <c r="J60" s="1"/>
      <c r="K60" s="1"/>
      <c r="L60" s="1"/>
      <c r="M60" s="1"/>
      <c r="N60" s="1"/>
      <c r="O60" s="1"/>
    </row>
    <row r="61" spans="1:15" ht="17" x14ac:dyDescent="0.2">
      <c r="A61" s="9" t="s">
        <v>73</v>
      </c>
      <c r="B61" s="10"/>
      <c r="C61" s="10"/>
      <c r="D61" s="10"/>
      <c r="E61" s="10"/>
      <c r="F61" s="18"/>
      <c r="G61" s="11">
        <f t="shared" si="2"/>
        <v>0</v>
      </c>
      <c r="H61" s="2" t="str">
        <f t="shared" si="3"/>
        <v/>
      </c>
      <c r="I61" s="1"/>
      <c r="J61" s="1"/>
      <c r="K61" s="1"/>
      <c r="L61" s="1"/>
      <c r="M61" s="1"/>
      <c r="N61" s="1"/>
      <c r="O61" s="1"/>
    </row>
    <row r="62" spans="1:15" ht="17" x14ac:dyDescent="0.2">
      <c r="A62" s="9" t="s">
        <v>74</v>
      </c>
      <c r="B62" s="10"/>
      <c r="C62" s="10"/>
      <c r="D62" s="10"/>
      <c r="E62" s="10"/>
      <c r="F62" s="18"/>
      <c r="G62" s="11">
        <f t="shared" si="2"/>
        <v>0</v>
      </c>
      <c r="H62" s="2" t="str">
        <f t="shared" si="3"/>
        <v/>
      </c>
      <c r="I62" s="1"/>
      <c r="J62" s="1"/>
      <c r="K62" s="1"/>
      <c r="L62" s="1"/>
      <c r="M62" s="1"/>
      <c r="N62" s="1"/>
      <c r="O62" s="1"/>
    </row>
    <row r="63" spans="1:15" ht="17" x14ac:dyDescent="0.2">
      <c r="A63" s="9" t="s">
        <v>75</v>
      </c>
      <c r="B63" s="10"/>
      <c r="C63" s="10"/>
      <c r="D63" s="10"/>
      <c r="E63" s="10"/>
      <c r="F63" s="18"/>
      <c r="G63" s="11">
        <f t="shared" si="2"/>
        <v>0</v>
      </c>
      <c r="H63" s="2" t="str">
        <f t="shared" si="3"/>
        <v/>
      </c>
      <c r="I63" s="1"/>
      <c r="J63" s="1"/>
      <c r="K63" s="1"/>
      <c r="L63" s="1"/>
      <c r="M63" s="1"/>
      <c r="N63" s="1"/>
      <c r="O63" s="1"/>
    </row>
    <row r="64" spans="1:15" ht="17" x14ac:dyDescent="0.2">
      <c r="A64" s="9" t="s">
        <v>76</v>
      </c>
      <c r="B64" s="10"/>
      <c r="C64" s="10"/>
      <c r="D64" s="10"/>
      <c r="E64" s="10"/>
      <c r="F64" s="18"/>
      <c r="G64" s="11">
        <f t="shared" si="2"/>
        <v>0</v>
      </c>
      <c r="H64" s="2" t="str">
        <f t="shared" si="3"/>
        <v/>
      </c>
      <c r="I64" s="1"/>
      <c r="J64" s="1"/>
      <c r="K64" s="1"/>
      <c r="L64" s="1"/>
      <c r="M64" s="1"/>
      <c r="N64" s="1"/>
      <c r="O64" s="1"/>
    </row>
    <row r="65" spans="1:15" ht="17" x14ac:dyDescent="0.2">
      <c r="A65" s="9" t="s">
        <v>77</v>
      </c>
      <c r="B65" s="10"/>
      <c r="C65" s="10"/>
      <c r="D65" s="10"/>
      <c r="E65" s="10"/>
      <c r="F65" s="18"/>
      <c r="G65" s="11">
        <f t="shared" si="2"/>
        <v>0</v>
      </c>
      <c r="H65" s="2" t="str">
        <f t="shared" si="3"/>
        <v/>
      </c>
      <c r="I65" s="1"/>
      <c r="J65" s="1"/>
      <c r="K65" s="1"/>
      <c r="L65" s="1"/>
      <c r="M65" s="1"/>
      <c r="N65" s="1"/>
      <c r="O65" s="1"/>
    </row>
    <row r="66" spans="1:15" ht="17" x14ac:dyDescent="0.2">
      <c r="A66" s="9" t="s">
        <v>78</v>
      </c>
      <c r="B66" s="10"/>
      <c r="C66" s="10"/>
      <c r="D66" s="10"/>
      <c r="E66" s="10"/>
      <c r="F66" s="18"/>
      <c r="G66" s="11">
        <f t="shared" si="2"/>
        <v>0</v>
      </c>
      <c r="H66" s="2" t="str">
        <f t="shared" si="3"/>
        <v/>
      </c>
      <c r="I66" s="1"/>
      <c r="J66" s="1"/>
      <c r="K66" s="1"/>
      <c r="L66" s="1"/>
      <c r="M66" s="1"/>
      <c r="N66" s="1"/>
      <c r="O66" s="1"/>
    </row>
    <row r="67" spans="1:15" ht="17" x14ac:dyDescent="0.2">
      <c r="A67" s="9" t="s">
        <v>79</v>
      </c>
      <c r="B67" s="10"/>
      <c r="C67" s="10"/>
      <c r="D67" s="10"/>
      <c r="E67" s="10"/>
      <c r="F67" s="18"/>
      <c r="G67" s="11">
        <f t="shared" si="2"/>
        <v>0</v>
      </c>
      <c r="H67" s="2" t="str">
        <f t="shared" si="3"/>
        <v/>
      </c>
      <c r="I67" s="1"/>
      <c r="J67" s="1"/>
      <c r="K67" s="1"/>
      <c r="L67" s="1"/>
      <c r="M67" s="1"/>
      <c r="N67" s="1"/>
      <c r="O67" s="1"/>
    </row>
    <row r="68" spans="1:15" ht="17" x14ac:dyDescent="0.2">
      <c r="A68" s="9" t="s">
        <v>80</v>
      </c>
      <c r="B68" s="10"/>
      <c r="C68" s="10"/>
      <c r="D68" s="10"/>
      <c r="E68" s="10"/>
      <c r="F68" s="18"/>
      <c r="G68" s="11">
        <f t="shared" si="2"/>
        <v>0</v>
      </c>
      <c r="H68" s="2" t="str">
        <f t="shared" si="3"/>
        <v/>
      </c>
      <c r="I68" s="1"/>
      <c r="J68" s="1"/>
      <c r="K68" s="1"/>
      <c r="L68" s="1"/>
      <c r="M68" s="1"/>
      <c r="N68" s="1"/>
      <c r="O68" s="1"/>
    </row>
    <row r="69" spans="1:15" ht="17" x14ac:dyDescent="0.2">
      <c r="A69" s="9" t="s">
        <v>81</v>
      </c>
      <c r="B69" s="10"/>
      <c r="C69" s="10"/>
      <c r="D69" s="10"/>
      <c r="E69" s="10"/>
      <c r="F69" s="18"/>
      <c r="G69" s="11">
        <f t="shared" si="2"/>
        <v>0</v>
      </c>
      <c r="H69" s="2" t="str">
        <f t="shared" si="3"/>
        <v/>
      </c>
      <c r="I69" s="1"/>
      <c r="J69" s="1"/>
      <c r="K69" s="1"/>
      <c r="L69" s="1"/>
      <c r="M69" s="1"/>
      <c r="N69" s="1"/>
      <c r="O69" s="1"/>
    </row>
    <row r="70" spans="1:15" ht="17" x14ac:dyDescent="0.2">
      <c r="A70" s="9" t="s">
        <v>82</v>
      </c>
      <c r="B70" s="10"/>
      <c r="C70" s="10"/>
      <c r="D70" s="10"/>
      <c r="E70" s="10"/>
      <c r="F70" s="18"/>
      <c r="G70" s="11">
        <f t="shared" si="2"/>
        <v>0</v>
      </c>
      <c r="H70" s="2" t="str">
        <f t="shared" si="3"/>
        <v/>
      </c>
      <c r="I70" s="1"/>
      <c r="J70" s="1"/>
      <c r="K70" s="1"/>
      <c r="L70" s="1"/>
      <c r="M70" s="1"/>
      <c r="N70" s="1"/>
      <c r="O70" s="1"/>
    </row>
    <row r="71" spans="1:15" ht="17" x14ac:dyDescent="0.2">
      <c r="A71" s="9" t="s">
        <v>83</v>
      </c>
      <c r="B71" s="10"/>
      <c r="C71" s="10"/>
      <c r="D71" s="10"/>
      <c r="E71" s="10"/>
      <c r="F71" s="18"/>
      <c r="G71" s="11">
        <f t="shared" si="2"/>
        <v>0</v>
      </c>
      <c r="H71" s="2" t="str">
        <f t="shared" si="3"/>
        <v/>
      </c>
      <c r="I71" s="1"/>
      <c r="J71" s="63"/>
      <c r="K71" s="63"/>
      <c r="L71" s="63"/>
      <c r="M71" s="63"/>
      <c r="N71" s="63"/>
      <c r="O71" s="63"/>
    </row>
    <row r="72" spans="1:15" ht="17" x14ac:dyDescent="0.2">
      <c r="A72" s="9" t="s">
        <v>84</v>
      </c>
      <c r="B72" s="10"/>
      <c r="C72" s="10"/>
      <c r="D72" s="10"/>
      <c r="E72" s="10"/>
      <c r="F72" s="18"/>
      <c r="G72" s="11">
        <f t="shared" si="2"/>
        <v>0</v>
      </c>
      <c r="H72" s="2" t="str">
        <f t="shared" si="3"/>
        <v/>
      </c>
      <c r="I72" s="1"/>
      <c r="J72" s="42"/>
      <c r="K72" s="42"/>
      <c r="L72" s="42"/>
      <c r="M72" s="42"/>
      <c r="N72" s="42"/>
      <c r="O72" s="42"/>
    </row>
    <row r="73" spans="1:15" ht="17" x14ac:dyDescent="0.2">
      <c r="A73" s="9" t="s">
        <v>85</v>
      </c>
      <c r="B73" s="10"/>
      <c r="C73" s="10"/>
      <c r="D73" s="10"/>
      <c r="E73" s="10"/>
      <c r="F73" s="18">
        <v>11</v>
      </c>
      <c r="G73" s="11">
        <f t="shared" si="2"/>
        <v>59.331175836030205</v>
      </c>
      <c r="H73" s="2" t="str">
        <f t="shared" si="3"/>
        <v>low</v>
      </c>
      <c r="I73" s="1"/>
      <c r="J73" s="42"/>
      <c r="K73" s="42"/>
      <c r="L73" s="1"/>
      <c r="M73" s="42"/>
      <c r="N73" s="42"/>
      <c r="O73" s="42"/>
    </row>
    <row r="74" spans="1:15" ht="17" x14ac:dyDescent="0.2">
      <c r="A74" s="20" t="s">
        <v>86</v>
      </c>
      <c r="B74" s="10"/>
      <c r="C74" s="10"/>
      <c r="D74" s="10"/>
      <c r="E74" s="10"/>
      <c r="F74" s="18"/>
      <c r="G74" s="11">
        <f t="shared" si="2"/>
        <v>0</v>
      </c>
      <c r="H74" s="2" t="str">
        <f t="shared" si="3"/>
        <v/>
      </c>
      <c r="I74" s="1"/>
      <c r="J74" s="1"/>
      <c r="K74" s="1"/>
      <c r="L74" s="1"/>
      <c r="M74" s="1"/>
      <c r="N74" s="1"/>
      <c r="O74" s="1"/>
    </row>
    <row r="75" spans="1:15" ht="17" x14ac:dyDescent="0.2">
      <c r="A75" s="9" t="s">
        <v>111</v>
      </c>
      <c r="B75" s="10"/>
      <c r="C75" s="10"/>
      <c r="D75" s="10"/>
      <c r="E75" s="10"/>
      <c r="F75" s="18"/>
      <c r="G75" s="11">
        <f t="shared" si="2"/>
        <v>0</v>
      </c>
      <c r="H75" s="2" t="str">
        <f t="shared" si="3"/>
        <v/>
      </c>
      <c r="I75" s="1"/>
      <c r="J75" s="1"/>
      <c r="K75" s="1"/>
      <c r="L75" s="1"/>
      <c r="M75" s="1"/>
      <c r="N75" s="1"/>
      <c r="O75" s="1"/>
    </row>
    <row r="76" spans="1:15" ht="17" x14ac:dyDescent="0.2">
      <c r="A76" s="9" t="s">
        <v>95</v>
      </c>
      <c r="B76" s="10"/>
      <c r="C76" s="10"/>
      <c r="D76" s="10"/>
      <c r="E76" s="10"/>
      <c r="F76" s="21"/>
      <c r="G76" s="11">
        <f t="shared" si="2"/>
        <v>0</v>
      </c>
      <c r="H76" s="2" t="str">
        <f t="shared" si="3"/>
        <v/>
      </c>
      <c r="I76" s="1"/>
      <c r="J76" s="1"/>
      <c r="K76" s="1"/>
      <c r="L76" s="1"/>
      <c r="M76" s="1"/>
      <c r="N76" s="1"/>
      <c r="O76" s="1"/>
    </row>
    <row r="77" spans="1:15" ht="17" x14ac:dyDescent="0.2">
      <c r="A77" s="2" t="s">
        <v>54</v>
      </c>
      <c r="B77" s="11">
        <f>B40</f>
        <v>170.96018735362998</v>
      </c>
      <c r="C77" s="2" t="s">
        <v>55</v>
      </c>
      <c r="D77" s="11">
        <f>D40</f>
        <v>0</v>
      </c>
      <c r="E77" s="2" t="s">
        <v>56</v>
      </c>
      <c r="F77" s="11">
        <f>F40</f>
        <v>0</v>
      </c>
      <c r="G77" s="2" t="s">
        <v>57</v>
      </c>
      <c r="H77" s="11">
        <f>SUM(G47:G75)</f>
        <v>2594.3905070118658</v>
      </c>
      <c r="I77" s="1"/>
      <c r="J77" s="1"/>
      <c r="K77" s="1"/>
      <c r="L77" s="1"/>
      <c r="M77" s="1"/>
      <c r="N77" s="1"/>
      <c r="O77" s="1"/>
    </row>
    <row r="78" spans="1:15" ht="16" customHeight="1" x14ac:dyDescent="0.25">
      <c r="A78" s="3"/>
      <c r="B78" s="15" t="str">
        <f>B41</f>
        <v>High</v>
      </c>
      <c r="C78" s="3"/>
      <c r="D78" s="15" t="str">
        <f>D41</f>
        <v>Absent</v>
      </c>
      <c r="E78" s="3"/>
      <c r="F78" s="15" t="str">
        <f>F41</f>
        <v>Absent</v>
      </c>
      <c r="G78" s="3"/>
      <c r="H78" s="15" t="str">
        <f>IF(H77&gt;50000,"Very high",IF(H77&gt;12999,"High",IF(H77&gt;6499,"Moderate",IF(H77&gt;1,"Low",IF(H77=0,"Absent")))))</f>
        <v>Low</v>
      </c>
      <c r="I78" s="1"/>
      <c r="J78" s="1"/>
      <c r="K78" s="1"/>
      <c r="L78" s="1"/>
      <c r="M78" s="1"/>
      <c r="N78" s="1"/>
      <c r="O78" s="1"/>
    </row>
    <row r="79" spans="1:15" x14ac:dyDescent="0.2">
      <c r="A79" s="1"/>
      <c r="B79" s="1"/>
      <c r="C79" s="1"/>
      <c r="D79" s="1"/>
      <c r="E79" s="1"/>
      <c r="F79" s="1"/>
      <c r="G79" s="1"/>
    </row>
    <row r="80" spans="1:15" x14ac:dyDescent="0.2">
      <c r="A80" s="1"/>
      <c r="B80" s="1"/>
      <c r="C80" s="1"/>
      <c r="D80" s="1"/>
      <c r="E80" s="1"/>
      <c r="F80" s="1"/>
      <c r="G80" s="1"/>
    </row>
    <row r="81" spans="1:7" x14ac:dyDescent="0.2">
      <c r="A81" s="1"/>
      <c r="B81" s="1"/>
      <c r="C81" s="1"/>
      <c r="D81" s="1"/>
      <c r="E81" s="1"/>
      <c r="F81" s="1"/>
      <c r="G81" s="1"/>
    </row>
  </sheetData>
  <mergeCells count="10">
    <mergeCell ref="A42:H42"/>
    <mergeCell ref="A44:H44"/>
    <mergeCell ref="J71:O71"/>
    <mergeCell ref="A1:H1"/>
    <mergeCell ref="A3:H3"/>
    <mergeCell ref="J23:O23"/>
    <mergeCell ref="L27:L30"/>
    <mergeCell ref="M27:M30"/>
    <mergeCell ref="N27:N30"/>
    <mergeCell ref="O27:O30"/>
  </mergeCells>
  <phoneticPr fontId="3" type="noConversion"/>
  <hyperlinks>
    <hyperlink ref="J3" r:id="rId1" xr:uid="{911FD49B-722D-9844-A08E-517C6C864EE2}"/>
  </hyperlinks>
  <printOptions gridLines="1"/>
  <pageMargins left="0.25" right="0.25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Ruler="0" workbookViewId="0"/>
  </sheetViews>
  <sheetFormatPr baseColWidth="10" defaultColWidth="11" defaultRowHeight="16" x14ac:dyDescent="0.2"/>
  <sheetData/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4.1.23</vt:lpstr>
      <vt:lpstr>Sheet1</vt:lpstr>
      <vt:lpstr>'4.1.23'!Print_Area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TCHU</dc:creator>
  <cp:lastModifiedBy>Microsoft Office User</cp:lastModifiedBy>
  <cp:lastPrinted>2023-03-19T22:02:51Z</cp:lastPrinted>
  <dcterms:created xsi:type="dcterms:W3CDTF">2013-11-30T17:59:23Z</dcterms:created>
  <dcterms:modified xsi:type="dcterms:W3CDTF">2023-04-01T22:52:37Z</dcterms:modified>
</cp:coreProperties>
</file>