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n\Doc\cc\"/>
    </mc:Choice>
  </mc:AlternateContent>
  <bookViews>
    <workbookView xWindow="7680" yWindow="480" windowWidth="18195" windowHeight="10440" activeTab="2"/>
  </bookViews>
  <sheets>
    <sheet name="Autumn 2015" sheetId="1" r:id="rId1"/>
    <sheet name="Winter 2016" sheetId="4" r:id="rId2"/>
    <sheet name="Spring 2016" sheetId="5" r:id="rId3"/>
  </sheets>
  <definedNames>
    <definedName name="lastweek" localSheetId="2">'Spring 2016'!$L$46</definedName>
    <definedName name="lastweek" localSheetId="1">'Winter 2016'!$L$187</definedName>
    <definedName name="lastweek">'Autumn 2015'!$L$298</definedName>
    <definedName name="nextweek" localSheetId="2">'Spring 2016'!$L$46</definedName>
    <definedName name="nextweek" localSheetId="1">'Winter 2016'!$L$187</definedName>
    <definedName name="nextweek">'Autumn 2015'!$L$298</definedName>
    <definedName name="qstart" localSheetId="2">'Spring 2016'!$M$59</definedName>
    <definedName name="qstart" localSheetId="1">'Winter 2016'!$M$200</definedName>
    <definedName name="qstart">'Autumn 2015'!$M$311</definedName>
    <definedName name="thisweek" localSheetId="2">'Spring 2016'!$L$45</definedName>
    <definedName name="thisweek" localSheetId="1">'Winter 2016'!$L$186</definedName>
    <definedName name="thisweek">'Autumn 2015'!$L$297</definedName>
  </definedNames>
  <calcPr calcId="152511"/>
</workbook>
</file>

<file path=xl/calcChain.xml><?xml version="1.0" encoding="utf-8"?>
<calcChain xmlns="http://schemas.openxmlformats.org/spreadsheetml/2006/main">
  <c r="B45" i="5" l="1"/>
  <c r="D45" i="5" s="1"/>
  <c r="B46" i="5" l="1"/>
  <c r="C45" i="5"/>
  <c r="Q45" i="5" a="1"/>
  <c r="R45" i="5" a="1"/>
  <c r="S45" i="5" a="1"/>
  <c r="T45" i="5" a="1"/>
  <c r="U45" i="5" a="1"/>
  <c r="Q46" i="5" a="1"/>
  <c r="R46" i="5" a="1"/>
  <c r="S46" i="5" a="1"/>
  <c r="T46" i="5" a="1"/>
  <c r="U46" i="5" a="1"/>
  <c r="Q47" i="5" a="1"/>
  <c r="R47" i="5" a="1"/>
  <c r="S47" i="5" a="1"/>
  <c r="T47" i="5" a="1"/>
  <c r="U47" i="5" a="1"/>
  <c r="Q48" i="5" a="1"/>
  <c r="R48" i="5" a="1"/>
  <c r="S48" i="5" a="1"/>
  <c r="T48" i="5" a="1"/>
  <c r="U48" i="5" a="1"/>
  <c r="Q49" i="5" a="1"/>
  <c r="R49" i="5" a="1"/>
  <c r="S49" i="5" a="1"/>
  <c r="T49" i="5" a="1"/>
  <c r="U49" i="5" a="1"/>
  <c r="Q50" i="5" a="1"/>
  <c r="R50" i="5" a="1"/>
  <c r="S50" i="5" a="1"/>
  <c r="T50" i="5" a="1"/>
  <c r="U50" i="5" a="1"/>
  <c r="Q51" i="5" a="1"/>
  <c r="R51" i="5" a="1"/>
  <c r="S51" i="5" a="1"/>
  <c r="T51" i="5" a="1"/>
  <c r="U51" i="5" a="1"/>
  <c r="Q52" i="5" a="1"/>
  <c r="R52" i="5" a="1"/>
  <c r="S52" i="5" a="1"/>
  <c r="T52" i="5" a="1"/>
  <c r="U52" i="5" a="1"/>
  <c r="Q53" i="5" a="1"/>
  <c r="R53" i="5" a="1"/>
  <c r="S53" i="5" a="1"/>
  <c r="T53" i="5" a="1"/>
  <c r="U53" i="5" a="1"/>
  <c r="Q54" i="5" a="1"/>
  <c r="R54" i="5" a="1"/>
  <c r="S54" i="5" a="1"/>
  <c r="T54" i="5" a="1"/>
  <c r="U54" i="5" a="1"/>
  <c r="Q55" i="5" a="1"/>
  <c r="R55" i="5" a="1"/>
  <c r="S55" i="5" a="1"/>
  <c r="T55" i="5" a="1"/>
  <c r="U55" i="5" a="1"/>
  <c r="Q56" i="5" a="1"/>
  <c r="R56" i="5" a="1"/>
  <c r="S56" i="5" a="1"/>
  <c r="T56" i="5" a="1"/>
  <c r="U56" i="5" a="1"/>
  <c r="B43" i="5"/>
  <c r="B44" i="5" s="1"/>
  <c r="C44" i="5" s="1"/>
  <c r="C43" i="5"/>
  <c r="D43" i="5"/>
  <c r="C46" i="5" l="1"/>
  <c r="D46" i="5"/>
  <c r="D44" i="5"/>
  <c r="B38" i="5"/>
  <c r="C38" i="5" s="1"/>
  <c r="B36" i="5"/>
  <c r="C36" i="5" s="1"/>
  <c r="B39" i="5" l="1"/>
  <c r="D39" i="5" s="1"/>
  <c r="D38" i="5"/>
  <c r="B37" i="5"/>
  <c r="D36" i="5"/>
  <c r="B31" i="5"/>
  <c r="C31" i="5" s="1"/>
  <c r="B29" i="5"/>
  <c r="B30" i="5" s="1"/>
  <c r="C39" i="5" l="1"/>
  <c r="B40" i="5"/>
  <c r="B41" i="5" s="1"/>
  <c r="B42" i="5" s="1"/>
  <c r="C37" i="5"/>
  <c r="D37" i="5"/>
  <c r="B32" i="5"/>
  <c r="D31" i="5"/>
  <c r="C30" i="5"/>
  <c r="D30" i="5"/>
  <c r="D29" i="5"/>
  <c r="C29" i="5"/>
  <c r="B27" i="5"/>
  <c r="C27" i="5" s="1"/>
  <c r="C42" i="5" l="1"/>
  <c r="D42" i="5"/>
  <c r="C41" i="5"/>
  <c r="D41" i="5"/>
  <c r="C40" i="5"/>
  <c r="D40" i="5"/>
  <c r="B33" i="5"/>
  <c r="B34" i="5" s="1"/>
  <c r="B35" i="5" s="1"/>
  <c r="C32" i="5"/>
  <c r="D32" i="5"/>
  <c r="B28" i="5"/>
  <c r="D27" i="5"/>
  <c r="B21" i="5"/>
  <c r="H20" i="5"/>
  <c r="B18" i="5"/>
  <c r="D18" i="5" s="1"/>
  <c r="C35" i="5" l="1"/>
  <c r="D35" i="5"/>
  <c r="C34" i="5"/>
  <c r="D34" i="5"/>
  <c r="C33" i="5"/>
  <c r="D33" i="5"/>
  <c r="C28" i="5"/>
  <c r="D28" i="5"/>
  <c r="C21" i="5"/>
  <c r="B22" i="5"/>
  <c r="B23" i="5" s="1"/>
  <c r="B24" i="5" s="1"/>
  <c r="B25" i="5" s="1"/>
  <c r="B26" i="5" s="1"/>
  <c r="D21" i="5"/>
  <c r="B19" i="5"/>
  <c r="C18" i="5"/>
  <c r="B13" i="5"/>
  <c r="C13" i="5" s="1"/>
  <c r="B5" i="5"/>
  <c r="C5" i="5" s="1"/>
  <c r="C26" i="5" l="1"/>
  <c r="D26" i="5"/>
  <c r="C25" i="5"/>
  <c r="D25" i="5"/>
  <c r="D24" i="5"/>
  <c r="C24" i="5"/>
  <c r="C23" i="5"/>
  <c r="D23" i="5"/>
  <c r="D22" i="5"/>
  <c r="C22" i="5"/>
  <c r="B20" i="5"/>
  <c r="C19" i="5"/>
  <c r="D19" i="5"/>
  <c r="B14" i="5"/>
  <c r="C14" i="5" s="1"/>
  <c r="D13" i="5"/>
  <c r="B6" i="5"/>
  <c r="C6" i="5" s="1"/>
  <c r="D5" i="5"/>
  <c r="B3" i="5"/>
  <c r="C3" i="5" l="1"/>
  <c r="C20" i="5"/>
  <c r="D20" i="5"/>
  <c r="B15" i="5"/>
  <c r="B16" i="5" s="1"/>
  <c r="B17" i="5" s="1"/>
  <c r="D14" i="5"/>
  <c r="B7" i="5"/>
  <c r="B8" i="5" s="1"/>
  <c r="B9" i="5" s="1"/>
  <c r="B10" i="5" s="1"/>
  <c r="B11" i="5" s="1"/>
  <c r="B12" i="5" s="1"/>
  <c r="C12" i="5" s="1"/>
  <c r="D6" i="5"/>
  <c r="B4" i="5"/>
  <c r="U48" i="5" s="1"/>
  <c r="D3" i="5"/>
  <c r="B218" i="4"/>
  <c r="C218" i="4" s="1"/>
  <c r="U50" i="5" l="1"/>
  <c r="U53" i="5"/>
  <c r="U52" i="5"/>
  <c r="U45" i="5"/>
  <c r="U47" i="5"/>
  <c r="U56" i="5"/>
  <c r="U46" i="5"/>
  <c r="U51" i="5"/>
  <c r="U54" i="5"/>
  <c r="U49" i="5"/>
  <c r="U55" i="5"/>
  <c r="D15" i="5"/>
  <c r="C11" i="5"/>
  <c r="C7" i="5"/>
  <c r="D8" i="5"/>
  <c r="C15" i="5"/>
  <c r="C8" i="5"/>
  <c r="D9" i="5"/>
  <c r="C9" i="5"/>
  <c r="D16" i="5"/>
  <c r="D10" i="5"/>
  <c r="C16" i="5"/>
  <c r="D12" i="5"/>
  <c r="D17" i="5"/>
  <c r="C17" i="5"/>
  <c r="C10" i="5"/>
  <c r="D7" i="5"/>
  <c r="D11" i="5"/>
  <c r="C4" i="5"/>
  <c r="D4" i="5"/>
  <c r="B219" i="4"/>
  <c r="D218" i="4"/>
  <c r="M202" i="4"/>
  <c r="M203" i="4" a="1"/>
  <c r="L43" i="5"/>
  <c r="L51" i="5" s="1"/>
  <c r="L52" i="5" s="1"/>
  <c r="L53" i="5" s="1"/>
  <c r="B216" i="4"/>
  <c r="B217" i="4" s="1"/>
  <c r="M60" i="5" l="1"/>
  <c r="L45" i="5"/>
  <c r="D219" i="4"/>
  <c r="C219" i="4"/>
  <c r="L54" i="5"/>
  <c r="M63" i="5" a="1"/>
  <c r="M63" i="5" s="1"/>
  <c r="C217" i="4"/>
  <c r="D217" i="4"/>
  <c r="D216" i="4"/>
  <c r="C216" i="4"/>
  <c r="B214" i="4"/>
  <c r="C214" i="4" s="1"/>
  <c r="B213" i="4"/>
  <c r="D213" i="4" s="1"/>
  <c r="B212" i="4"/>
  <c r="C212" i="4" s="1"/>
  <c r="B210" i="4"/>
  <c r="D210" i="4" s="1"/>
  <c r="L46" i="5" l="1"/>
  <c r="Q47" i="5"/>
  <c r="Q48" i="5"/>
  <c r="Q55" i="5"/>
  <c r="Q56" i="5"/>
  <c r="Q51" i="5"/>
  <c r="Q52" i="5"/>
  <c r="Q53" i="5"/>
  <c r="Q45" i="5"/>
  <c r="Q54" i="5"/>
  <c r="Q49" i="5"/>
  <c r="Q46" i="5"/>
  <c r="Q50" i="5"/>
  <c r="L55" i="5"/>
  <c r="B215" i="4"/>
  <c r="C215" i="4" s="1"/>
  <c r="C213" i="4"/>
  <c r="D214" i="4"/>
  <c r="C210" i="4"/>
  <c r="D212" i="4"/>
  <c r="B211" i="4"/>
  <c r="B206" i="4"/>
  <c r="D206" i="4" s="1"/>
  <c r="B199" i="4"/>
  <c r="C199" i="4" s="1"/>
  <c r="L47" i="5" l="1"/>
  <c r="R50" i="5"/>
  <c r="R51" i="5"/>
  <c r="R54" i="5"/>
  <c r="R55" i="5"/>
  <c r="R46" i="5"/>
  <c r="R47" i="5"/>
  <c r="R56" i="5"/>
  <c r="R48" i="5"/>
  <c r="R49" i="5"/>
  <c r="R45" i="5"/>
  <c r="R53" i="5"/>
  <c r="R52" i="5"/>
  <c r="D215" i="4"/>
  <c r="L56" i="5"/>
  <c r="C211" i="4"/>
  <c r="D211" i="4"/>
  <c r="C206" i="4"/>
  <c r="B207" i="4"/>
  <c r="B208" i="4" s="1"/>
  <c r="B209" i="4" s="1"/>
  <c r="B200" i="4"/>
  <c r="B201" i="4" s="1"/>
  <c r="B202" i="4" s="1"/>
  <c r="B203" i="4" s="1"/>
  <c r="B204" i="4" s="1"/>
  <c r="B205" i="4" s="1"/>
  <c r="D199" i="4"/>
  <c r="R200" i="4" a="1"/>
  <c r="R200" i="4" s="1"/>
  <c r="S53" i="5" l="1"/>
  <c r="S54" i="5"/>
  <c r="S49" i="5"/>
  <c r="S50" i="5"/>
  <c r="S45" i="5"/>
  <c r="S46" i="5"/>
  <c r="S51" i="5"/>
  <c r="S55" i="5"/>
  <c r="S47" i="5"/>
  <c r="S52" i="5"/>
  <c r="S48" i="5"/>
  <c r="S56" i="5"/>
  <c r="L48" i="5"/>
  <c r="C209" i="4"/>
  <c r="D209" i="4"/>
  <c r="D208" i="4"/>
  <c r="C208" i="4"/>
  <c r="C207" i="4"/>
  <c r="D207" i="4"/>
  <c r="C205" i="4"/>
  <c r="D205" i="4"/>
  <c r="D204" i="4"/>
  <c r="C204" i="4"/>
  <c r="C203" i="4"/>
  <c r="D203" i="4"/>
  <c r="C202" i="4"/>
  <c r="D202" i="4"/>
  <c r="C201" i="4"/>
  <c r="D201" i="4"/>
  <c r="C200" i="4"/>
  <c r="D200" i="4"/>
  <c r="B194" i="4"/>
  <c r="B195" i="4" s="1"/>
  <c r="B196" i="4" s="1"/>
  <c r="B197" i="4" s="1"/>
  <c r="T52" i="5" l="1"/>
  <c r="T53" i="5"/>
  <c r="T48" i="5"/>
  <c r="T49" i="5"/>
  <c r="T45" i="5"/>
  <c r="T56" i="5"/>
  <c r="T50" i="5"/>
  <c r="T55" i="5"/>
  <c r="T46" i="5"/>
  <c r="T51" i="5"/>
  <c r="T47" i="5"/>
  <c r="T54" i="5"/>
  <c r="B198" i="4"/>
  <c r="C197" i="4"/>
  <c r="D197" i="4"/>
  <c r="C196" i="4"/>
  <c r="D196" i="4"/>
  <c r="C194" i="4"/>
  <c r="D194" i="4"/>
  <c r="D195" i="4"/>
  <c r="C195" i="4"/>
  <c r="B193" i="4"/>
  <c r="D193" i="4" s="1"/>
  <c r="B189" i="4"/>
  <c r="C189" i="4" s="1"/>
  <c r="C198" i="4" l="1"/>
  <c r="D198" i="4"/>
  <c r="C193" i="4"/>
  <c r="D189" i="4"/>
  <c r="B190" i="4"/>
  <c r="B191" i="4" s="1"/>
  <c r="B192" i="4" s="1"/>
  <c r="B184" i="4"/>
  <c r="C192" i="4" l="1"/>
  <c r="D192" i="4"/>
  <c r="C191" i="4"/>
  <c r="D191" i="4"/>
  <c r="C184" i="4"/>
  <c r="D184" i="4"/>
  <c r="C190" i="4"/>
  <c r="D190" i="4"/>
  <c r="B185" i="4"/>
  <c r="D185" i="4" s="1"/>
  <c r="B180" i="4"/>
  <c r="M61" i="5" l="1" a="1"/>
  <c r="M61" i="5" s="1"/>
  <c r="M62" i="5" s="1"/>
  <c r="M54" i="5"/>
  <c r="C180" i="4"/>
  <c r="D180" i="4"/>
  <c r="C185" i="4"/>
  <c r="B186" i="4"/>
  <c r="D186" i="4" s="1"/>
  <c r="B181" i="4"/>
  <c r="D181" i="4" s="1"/>
  <c r="B175" i="4"/>
  <c r="M52" i="5" l="1"/>
  <c r="M43" i="5"/>
  <c r="M53" i="5"/>
  <c r="M51" i="5"/>
  <c r="U44" i="5" a="1"/>
  <c r="U44" i="5" s="1"/>
  <c r="M55" i="5"/>
  <c r="M56" i="5"/>
  <c r="B176" i="4"/>
  <c r="B177" i="4" s="1"/>
  <c r="D175" i="4"/>
  <c r="C186" i="4"/>
  <c r="B187" i="4"/>
  <c r="D187" i="4" s="1"/>
  <c r="C181" i="4"/>
  <c r="B182" i="4"/>
  <c r="D182" i="4" s="1"/>
  <c r="C175" i="4"/>
  <c r="B174" i="4"/>
  <c r="M48" i="5" l="1"/>
  <c r="Q44" i="5" a="1"/>
  <c r="Q44" i="5" s="1"/>
  <c r="M47" i="5"/>
  <c r="T44" i="5" a="1"/>
  <c r="T44" i="5" s="1"/>
  <c r="M45" i="5"/>
  <c r="M46" i="5"/>
  <c r="S44" i="5" a="1"/>
  <c r="S44" i="5" s="1"/>
  <c r="R44" i="5" a="1"/>
  <c r="R44" i="5" s="1"/>
  <c r="B178" i="4"/>
  <c r="D178" i="4" s="1"/>
  <c r="D177" i="4"/>
  <c r="C174" i="4"/>
  <c r="D174" i="4"/>
  <c r="C176" i="4"/>
  <c r="D176" i="4"/>
  <c r="C187" i="4"/>
  <c r="B188" i="4"/>
  <c r="C177" i="4"/>
  <c r="C182" i="4"/>
  <c r="B183" i="4"/>
  <c r="B171" i="4"/>
  <c r="B170" i="4"/>
  <c r="B179" i="4" l="1"/>
  <c r="D179" i="4" s="1"/>
  <c r="C178" i="4"/>
  <c r="C188" i="4"/>
  <c r="D188" i="4"/>
  <c r="C170" i="4"/>
  <c r="D170" i="4"/>
  <c r="C171" i="4"/>
  <c r="D171" i="4"/>
  <c r="C183" i="4"/>
  <c r="D183" i="4"/>
  <c r="B172" i="4"/>
  <c r="B163" i="4"/>
  <c r="D163" i="4" s="1"/>
  <c r="B156" i="4"/>
  <c r="C179" i="4" l="1"/>
  <c r="C172" i="4"/>
  <c r="D172" i="4"/>
  <c r="C156" i="4"/>
  <c r="D156" i="4"/>
  <c r="B164" i="4"/>
  <c r="C163" i="4"/>
  <c r="B173" i="4"/>
  <c r="B157" i="4"/>
  <c r="B152" i="4"/>
  <c r="B151" i="4"/>
  <c r="C151" i="4" l="1"/>
  <c r="D151" i="4"/>
  <c r="C152" i="4"/>
  <c r="D152" i="4"/>
  <c r="C157" i="4"/>
  <c r="D157" i="4"/>
  <c r="C173" i="4"/>
  <c r="D173" i="4"/>
  <c r="C164" i="4"/>
  <c r="D164" i="4"/>
  <c r="B165" i="4"/>
  <c r="B158" i="4"/>
  <c r="B153" i="4"/>
  <c r="B146" i="4"/>
  <c r="D146" i="4" s="1"/>
  <c r="C153" i="4" l="1"/>
  <c r="D153" i="4"/>
  <c r="C158" i="4"/>
  <c r="D158" i="4"/>
  <c r="C165" i="4"/>
  <c r="D165" i="4"/>
  <c r="B166" i="4"/>
  <c r="B147" i="4"/>
  <c r="C146" i="4"/>
  <c r="B159" i="4"/>
  <c r="B154" i="4"/>
  <c r="B139" i="4"/>
  <c r="B134" i="4"/>
  <c r="D134" i="4" s="1"/>
  <c r="C147" i="4" l="1"/>
  <c r="D147" i="4"/>
  <c r="C166" i="4"/>
  <c r="D166" i="4"/>
  <c r="C139" i="4"/>
  <c r="D139" i="4"/>
  <c r="C154" i="4"/>
  <c r="D154" i="4"/>
  <c r="C159" i="4"/>
  <c r="D159" i="4"/>
  <c r="B167" i="4"/>
  <c r="B148" i="4"/>
  <c r="B135" i="4"/>
  <c r="C134" i="4"/>
  <c r="B160" i="4"/>
  <c r="B155" i="4"/>
  <c r="B140" i="4"/>
  <c r="B130" i="4"/>
  <c r="D130" i="4" s="1"/>
  <c r="H126" i="4"/>
  <c r="B126" i="4"/>
  <c r="C135" i="4" l="1"/>
  <c r="D135" i="4"/>
  <c r="C126" i="4"/>
  <c r="D126" i="4"/>
  <c r="C148" i="4"/>
  <c r="D148" i="4"/>
  <c r="C155" i="4"/>
  <c r="D155" i="4"/>
  <c r="C160" i="4"/>
  <c r="D160" i="4"/>
  <c r="C167" i="4"/>
  <c r="D167" i="4"/>
  <c r="C140" i="4"/>
  <c r="D140" i="4"/>
  <c r="B168" i="4"/>
  <c r="B149" i="4"/>
  <c r="B136" i="4"/>
  <c r="B131" i="4"/>
  <c r="C130" i="4"/>
  <c r="B161" i="4"/>
  <c r="B141" i="4"/>
  <c r="B127" i="4"/>
  <c r="D127" i="4" s="1"/>
  <c r="B123" i="4"/>
  <c r="D123" i="4" s="1"/>
  <c r="C161" i="4" l="1"/>
  <c r="D161" i="4"/>
  <c r="C149" i="4"/>
  <c r="D149" i="4"/>
  <c r="C168" i="4"/>
  <c r="D168" i="4"/>
  <c r="C141" i="4"/>
  <c r="D141" i="4"/>
  <c r="C131" i="4"/>
  <c r="D131" i="4"/>
  <c r="C136" i="4"/>
  <c r="D136" i="4"/>
  <c r="B169" i="4"/>
  <c r="B137" i="4"/>
  <c r="B138" i="4" s="1"/>
  <c r="B132" i="4"/>
  <c r="B150" i="4"/>
  <c r="B124" i="4"/>
  <c r="C123" i="4"/>
  <c r="B128" i="4"/>
  <c r="C127" i="4"/>
  <c r="B162" i="4"/>
  <c r="B142" i="4"/>
  <c r="B114" i="4"/>
  <c r="D114" i="4" s="1"/>
  <c r="C150" i="4" l="1"/>
  <c r="D150" i="4"/>
  <c r="C138" i="4"/>
  <c r="D138" i="4"/>
  <c r="C132" i="4"/>
  <c r="D132" i="4"/>
  <c r="C142" i="4"/>
  <c r="D142" i="4"/>
  <c r="C137" i="4"/>
  <c r="D137" i="4"/>
  <c r="C162" i="4"/>
  <c r="D162" i="4"/>
  <c r="C169" i="4"/>
  <c r="D169" i="4"/>
  <c r="C128" i="4"/>
  <c r="D128" i="4"/>
  <c r="C124" i="4"/>
  <c r="D124" i="4"/>
  <c r="B125" i="4"/>
  <c r="B133" i="4"/>
  <c r="B115" i="4"/>
  <c r="C114" i="4"/>
  <c r="B129" i="4"/>
  <c r="B143" i="4"/>
  <c r="B113" i="4"/>
  <c r="B106" i="4"/>
  <c r="C129" i="4" l="1"/>
  <c r="D129" i="4"/>
  <c r="C133" i="4"/>
  <c r="D133" i="4"/>
  <c r="C143" i="4"/>
  <c r="D143" i="4"/>
  <c r="C115" i="4"/>
  <c r="D115" i="4"/>
  <c r="C106" i="4"/>
  <c r="D106" i="4"/>
  <c r="C125" i="4"/>
  <c r="D125" i="4"/>
  <c r="C113" i="4"/>
  <c r="D113" i="4"/>
  <c r="B116" i="4"/>
  <c r="B144" i="4"/>
  <c r="B107" i="4"/>
  <c r="B102" i="4"/>
  <c r="D102" i="4" s="1"/>
  <c r="C144" i="4" l="1"/>
  <c r="D144" i="4"/>
  <c r="C107" i="4"/>
  <c r="D107" i="4"/>
  <c r="C116" i="4"/>
  <c r="D116" i="4"/>
  <c r="B117" i="4"/>
  <c r="B103" i="4"/>
  <c r="C102" i="4"/>
  <c r="B145" i="4"/>
  <c r="B108" i="4"/>
  <c r="B98" i="4"/>
  <c r="C98" i="4" l="1"/>
  <c r="D98" i="4"/>
  <c r="C108" i="4"/>
  <c r="D108" i="4"/>
  <c r="C103" i="4"/>
  <c r="D103" i="4"/>
  <c r="C117" i="4"/>
  <c r="D117" i="4"/>
  <c r="B118" i="4"/>
  <c r="B119" i="4" s="1"/>
  <c r="C145" i="4"/>
  <c r="D145" i="4"/>
  <c r="B104" i="4"/>
  <c r="B109" i="4"/>
  <c r="B99" i="4"/>
  <c r="B93" i="4"/>
  <c r="D93" i="4" s="1"/>
  <c r="B90" i="4"/>
  <c r="B83" i="4"/>
  <c r="B81" i="4"/>
  <c r="C109" i="4" l="1"/>
  <c r="D109" i="4"/>
  <c r="C104" i="4"/>
  <c r="D104" i="4"/>
  <c r="C119" i="4"/>
  <c r="D119" i="4"/>
  <c r="C81" i="4"/>
  <c r="D81" i="4"/>
  <c r="C99" i="4"/>
  <c r="D99" i="4"/>
  <c r="C83" i="4"/>
  <c r="D83" i="4"/>
  <c r="C90" i="4"/>
  <c r="D90" i="4"/>
  <c r="C118" i="4"/>
  <c r="D118" i="4"/>
  <c r="B105" i="4"/>
  <c r="B94" i="4"/>
  <c r="C93" i="4"/>
  <c r="B120" i="4"/>
  <c r="B110" i="4"/>
  <c r="B100" i="4"/>
  <c r="B91" i="4"/>
  <c r="B84" i="4"/>
  <c r="B82" i="4"/>
  <c r="B78" i="4"/>
  <c r="C91" i="4" l="1"/>
  <c r="D91" i="4"/>
  <c r="C100" i="4"/>
  <c r="D100" i="4"/>
  <c r="C84" i="4"/>
  <c r="D84" i="4"/>
  <c r="C110" i="4"/>
  <c r="D110" i="4"/>
  <c r="C78" i="4"/>
  <c r="D78" i="4"/>
  <c r="C94" i="4"/>
  <c r="D94" i="4"/>
  <c r="C120" i="4"/>
  <c r="D120" i="4"/>
  <c r="C82" i="4"/>
  <c r="D82" i="4"/>
  <c r="C105" i="4"/>
  <c r="D105" i="4"/>
  <c r="B95" i="4"/>
  <c r="B121" i="4"/>
  <c r="B111" i="4"/>
  <c r="B101" i="4"/>
  <c r="B92" i="4"/>
  <c r="B85" i="4"/>
  <c r="B79" i="4"/>
  <c r="B77" i="4"/>
  <c r="C85" i="4" l="1"/>
  <c r="D85" i="4"/>
  <c r="C111" i="4"/>
  <c r="D111" i="4"/>
  <c r="C121" i="4"/>
  <c r="D121" i="4"/>
  <c r="C92" i="4"/>
  <c r="D92" i="4"/>
  <c r="C101" i="4"/>
  <c r="D101" i="4"/>
  <c r="C95" i="4"/>
  <c r="D95" i="4"/>
  <c r="C77" i="4"/>
  <c r="D77" i="4"/>
  <c r="C79" i="4"/>
  <c r="D79" i="4"/>
  <c r="B96" i="4"/>
  <c r="B122" i="4"/>
  <c r="B112" i="4"/>
  <c r="B86" i="4"/>
  <c r="B80" i="4"/>
  <c r="B73" i="4"/>
  <c r="C80" i="4" l="1"/>
  <c r="D80" i="4"/>
  <c r="C122" i="4"/>
  <c r="D122" i="4"/>
  <c r="C73" i="4"/>
  <c r="D73" i="4"/>
  <c r="C86" i="4"/>
  <c r="D86" i="4"/>
  <c r="C112" i="4"/>
  <c r="D112" i="4"/>
  <c r="C96" i="4"/>
  <c r="D96" i="4"/>
  <c r="B97" i="4"/>
  <c r="B87" i="4"/>
  <c r="B74" i="4"/>
  <c r="B65" i="4"/>
  <c r="D65" i="4" s="1"/>
  <c r="C74" i="4" l="1"/>
  <c r="D74" i="4"/>
  <c r="C87" i="4"/>
  <c r="D87" i="4"/>
  <c r="C97" i="4"/>
  <c r="D97" i="4"/>
  <c r="B66" i="4"/>
  <c r="C65" i="4"/>
  <c r="B88" i="4"/>
  <c r="B75" i="4"/>
  <c r="B63" i="4"/>
  <c r="C66" i="4" l="1"/>
  <c r="D66" i="4"/>
  <c r="C63" i="4"/>
  <c r="D63" i="4"/>
  <c r="C75" i="4"/>
  <c r="D75" i="4"/>
  <c r="C88" i="4"/>
  <c r="D88" i="4"/>
  <c r="B67" i="4"/>
  <c r="B89" i="4"/>
  <c r="B76" i="4"/>
  <c r="B64" i="4"/>
  <c r="B60" i="4"/>
  <c r="D60" i="4" s="1"/>
  <c r="C64" i="4" l="1"/>
  <c r="D64" i="4"/>
  <c r="C76" i="4"/>
  <c r="D76" i="4"/>
  <c r="C89" i="4"/>
  <c r="D89" i="4"/>
  <c r="C67" i="4"/>
  <c r="D67" i="4"/>
  <c r="B68" i="4"/>
  <c r="B61" i="4"/>
  <c r="B62" i="4" s="1"/>
  <c r="C60" i="4"/>
  <c r="B69" i="4"/>
  <c r="B55" i="4"/>
  <c r="B54" i="4"/>
  <c r="B53" i="4"/>
  <c r="C54" i="4" l="1"/>
  <c r="D54" i="4"/>
  <c r="C53" i="4"/>
  <c r="D53" i="4"/>
  <c r="C55" i="4"/>
  <c r="D55" i="4"/>
  <c r="C69" i="4"/>
  <c r="D69" i="4"/>
  <c r="C62" i="4"/>
  <c r="D62" i="4"/>
  <c r="C61" i="4"/>
  <c r="D61" i="4"/>
  <c r="C68" i="4"/>
  <c r="D68" i="4"/>
  <c r="B70" i="4"/>
  <c r="B56" i="4"/>
  <c r="B49" i="4"/>
  <c r="B48" i="4"/>
  <c r="C56" i="4" l="1"/>
  <c r="D56" i="4"/>
  <c r="C48" i="4"/>
  <c r="D48" i="4"/>
  <c r="C70" i="4"/>
  <c r="D70" i="4"/>
  <c r="C49" i="4"/>
  <c r="D49" i="4"/>
  <c r="B71" i="4"/>
  <c r="B57" i="4"/>
  <c r="B50" i="4"/>
  <c r="B42" i="4"/>
  <c r="H40" i="4"/>
  <c r="R199" i="4" s="1" a="1"/>
  <c r="R199" i="4" s="1"/>
  <c r="S199" i="4" s="1"/>
  <c r="B40" i="4"/>
  <c r="D40" i="4" s="1"/>
  <c r="C42" i="4" l="1"/>
  <c r="D42" i="4"/>
  <c r="C50" i="4"/>
  <c r="D50" i="4"/>
  <c r="C57" i="4"/>
  <c r="D57" i="4"/>
  <c r="C71" i="4"/>
  <c r="D71" i="4"/>
  <c r="B41" i="4"/>
  <c r="C40" i="4"/>
  <c r="B72" i="4"/>
  <c r="B58" i="4"/>
  <c r="B51" i="4"/>
  <c r="B43" i="4"/>
  <c r="B37" i="4"/>
  <c r="B33" i="4"/>
  <c r="C33" i="4" l="1"/>
  <c r="D33" i="4"/>
  <c r="C37" i="4"/>
  <c r="D37" i="4"/>
  <c r="C43" i="4"/>
  <c r="D43" i="4"/>
  <c r="C51" i="4"/>
  <c r="D51" i="4"/>
  <c r="C58" i="4"/>
  <c r="D58" i="4"/>
  <c r="C72" i="4"/>
  <c r="D72" i="4"/>
  <c r="C41" i="4"/>
  <c r="D41" i="4"/>
  <c r="B59" i="4"/>
  <c r="B52" i="4"/>
  <c r="B44" i="4"/>
  <c r="B38" i="4"/>
  <c r="B34" i="4"/>
  <c r="B31" i="4"/>
  <c r="B30" i="4"/>
  <c r="B29" i="4"/>
  <c r="C59" i="4" l="1"/>
  <c r="D59" i="4"/>
  <c r="C29" i="4"/>
  <c r="D29" i="4"/>
  <c r="C30" i="4"/>
  <c r="D30" i="4"/>
  <c r="C38" i="4"/>
  <c r="D38" i="4"/>
  <c r="C52" i="4"/>
  <c r="D52" i="4"/>
  <c r="C31" i="4"/>
  <c r="D31" i="4"/>
  <c r="C34" i="4"/>
  <c r="D34" i="4"/>
  <c r="C44" i="4"/>
  <c r="D44" i="4"/>
  <c r="B45" i="4"/>
  <c r="B39" i="4"/>
  <c r="B35" i="4"/>
  <c r="B32" i="4"/>
  <c r="B28" i="4"/>
  <c r="B25" i="4"/>
  <c r="C25" i="4" l="1"/>
  <c r="D25" i="4"/>
  <c r="C28" i="4"/>
  <c r="D28" i="4"/>
  <c r="C39" i="4"/>
  <c r="D39" i="4"/>
  <c r="C32" i="4"/>
  <c r="D32" i="4"/>
  <c r="C35" i="4"/>
  <c r="D35" i="4"/>
  <c r="C45" i="4"/>
  <c r="D45" i="4"/>
  <c r="B46" i="4"/>
  <c r="B36" i="4"/>
  <c r="B26" i="4"/>
  <c r="B20" i="4"/>
  <c r="B19" i="4"/>
  <c r="C20" i="4" l="1"/>
  <c r="D20" i="4"/>
  <c r="C46" i="4"/>
  <c r="D46" i="4"/>
  <c r="C26" i="4"/>
  <c r="D26" i="4"/>
  <c r="C36" i="4"/>
  <c r="D36" i="4"/>
  <c r="C19" i="4"/>
  <c r="D19" i="4"/>
  <c r="B47" i="4"/>
  <c r="B27" i="4"/>
  <c r="B21" i="4"/>
  <c r="B16" i="4"/>
  <c r="R198" i="4" a="1"/>
  <c r="R198" i="4" s="1"/>
  <c r="S198" i="4" s="1"/>
  <c r="B11" i="4"/>
  <c r="D11" i="4" s="1"/>
  <c r="B3" i="4"/>
  <c r="B4" i="4"/>
  <c r="B5" i="4"/>
  <c r="D3" i="4" l="1"/>
  <c r="C27" i="4"/>
  <c r="D27" i="4"/>
  <c r="C16" i="4"/>
  <c r="D16" i="4"/>
  <c r="C21" i="4"/>
  <c r="D21" i="4"/>
  <c r="C5" i="4"/>
  <c r="D5" i="4"/>
  <c r="C47" i="4"/>
  <c r="D47" i="4"/>
  <c r="C4" i="4"/>
  <c r="D4" i="4"/>
  <c r="C3" i="4"/>
  <c r="B12" i="4"/>
  <c r="C11" i="4"/>
  <c r="B22" i="4"/>
  <c r="B17" i="4"/>
  <c r="B6" i="4"/>
  <c r="B332" i="1"/>
  <c r="C332" i="1" s="1"/>
  <c r="L184" i="4"/>
  <c r="B328" i="1"/>
  <c r="C328" i="1" s="1"/>
  <c r="C22" i="4" l="1"/>
  <c r="D22" i="4"/>
  <c r="C12" i="4"/>
  <c r="D12" i="4"/>
  <c r="C6" i="4"/>
  <c r="D6" i="4"/>
  <c r="B13" i="4"/>
  <c r="C17" i="4"/>
  <c r="D17" i="4"/>
  <c r="L186" i="4"/>
  <c r="B23" i="4"/>
  <c r="B18" i="4"/>
  <c r="B7" i="4"/>
  <c r="D7" i="4" s="1"/>
  <c r="B329" i="1"/>
  <c r="B325" i="1"/>
  <c r="M205" i="4" a="1"/>
  <c r="M205" i="4" s="1"/>
  <c r="L192" i="4"/>
  <c r="B319" i="1"/>
  <c r="C319" i="1" s="1"/>
  <c r="B318" i="1"/>
  <c r="C318" i="1" s="1"/>
  <c r="B316" i="1"/>
  <c r="C316" i="1" s="1"/>
  <c r="B314" i="1"/>
  <c r="C314" i="1" s="1"/>
  <c r="B311" i="1"/>
  <c r="C311" i="1" s="1"/>
  <c r="B309" i="1"/>
  <c r="C309" i="1" s="1"/>
  <c r="C13" i="4" l="1"/>
  <c r="D13" i="4"/>
  <c r="B14" i="4"/>
  <c r="B15" i="4" s="1"/>
  <c r="C18" i="4"/>
  <c r="D18" i="4"/>
  <c r="C23" i="4"/>
  <c r="D23" i="4"/>
  <c r="C7" i="4"/>
  <c r="B8" i="4"/>
  <c r="B24" i="4"/>
  <c r="C329" i="1"/>
  <c r="B330" i="1"/>
  <c r="C325" i="1"/>
  <c r="B326" i="1"/>
  <c r="C326" i="1" s="1"/>
  <c r="L193" i="4"/>
  <c r="L187" i="4"/>
  <c r="B320" i="1"/>
  <c r="B317" i="1"/>
  <c r="C317" i="1" s="1"/>
  <c r="B312" i="1"/>
  <c r="C312" i="1" s="1"/>
  <c r="B315" i="1"/>
  <c r="C315" i="1" s="1"/>
  <c r="B313" i="1"/>
  <c r="C313" i="1" s="1"/>
  <c r="B310" i="1"/>
  <c r="C310" i="1" s="1"/>
  <c r="B306" i="1"/>
  <c r="B307" i="1" s="1"/>
  <c r="C307" i="1" s="1"/>
  <c r="B305" i="1"/>
  <c r="C305" i="1" s="1"/>
  <c r="D8" i="4" l="1"/>
  <c r="C15" i="4"/>
  <c r="D15" i="4"/>
  <c r="C14" i="4"/>
  <c r="D14" i="4"/>
  <c r="C24" i="4"/>
  <c r="D24" i="4"/>
  <c r="C8" i="4"/>
  <c r="B9" i="4"/>
  <c r="D9" i="4" s="1"/>
  <c r="C330" i="1"/>
  <c r="B331" i="1"/>
  <c r="C331" i="1" s="1"/>
  <c r="L194" i="4"/>
  <c r="L188" i="4"/>
  <c r="C320" i="1"/>
  <c r="B321" i="1"/>
  <c r="C306" i="1"/>
  <c r="B308" i="1"/>
  <c r="C308" i="1" s="1"/>
  <c r="B304" i="1"/>
  <c r="C304" i="1" s="1"/>
  <c r="B303" i="1"/>
  <c r="C303" i="1" s="1"/>
  <c r="B302" i="1"/>
  <c r="C302" i="1" s="1"/>
  <c r="B10" i="4" l="1"/>
  <c r="M203" i="4" s="1"/>
  <c r="C9" i="4"/>
  <c r="L189" i="4"/>
  <c r="L195" i="4"/>
  <c r="C321" i="1"/>
  <c r="B322" i="1"/>
  <c r="B324" i="1" s="1"/>
  <c r="B300" i="1"/>
  <c r="B301" i="1" s="1"/>
  <c r="C301" i="1" s="1"/>
  <c r="B299" i="1"/>
  <c r="U189" i="4" l="1" a="1"/>
  <c r="U189" i="4" s="1"/>
  <c r="D10" i="4"/>
  <c r="U186" i="4" a="1"/>
  <c r="U186" i="4" s="1"/>
  <c r="U187" i="4" a="1"/>
  <c r="U187" i="4" s="1"/>
  <c r="U190" i="4" a="1"/>
  <c r="U190" i="4" s="1"/>
  <c r="C10" i="4"/>
  <c r="M186" i="4" s="1"/>
  <c r="U194" i="4" a="1"/>
  <c r="U194" i="4" s="1"/>
  <c r="U195" i="4" a="1"/>
  <c r="U195" i="4" s="1"/>
  <c r="U192" i="4" a="1"/>
  <c r="U192" i="4" s="1"/>
  <c r="U191" i="4" a="1"/>
  <c r="U191" i="4" s="1"/>
  <c r="U188" i="4" a="1"/>
  <c r="U188" i="4" s="1"/>
  <c r="U185" i="4" a="1"/>
  <c r="U185" i="4" s="1"/>
  <c r="U193" i="4" a="1"/>
  <c r="U193" i="4" s="1"/>
  <c r="C324" i="1"/>
  <c r="B327" i="1"/>
  <c r="C327" i="1" s="1"/>
  <c r="C322" i="1"/>
  <c r="B323" i="1"/>
  <c r="C323" i="1" s="1"/>
  <c r="L196" i="4"/>
  <c r="C299" i="1"/>
  <c r="C300" i="1"/>
  <c r="B294" i="1"/>
  <c r="C294" i="1" s="1"/>
  <c r="L197" i="4" l="1"/>
  <c r="B295" i="1"/>
  <c r="B290" i="1"/>
  <c r="C290" i="1" s="1"/>
  <c r="C295" i="1" l="1"/>
  <c r="B296" i="1"/>
  <c r="B297" i="1" s="1"/>
  <c r="C297" i="1" s="1"/>
  <c r="B291" i="1"/>
  <c r="B289" i="1"/>
  <c r="C289" i="1" s="1"/>
  <c r="M197" i="4" l="1"/>
  <c r="M193" i="4"/>
  <c r="C296" i="1"/>
  <c r="B298" i="1"/>
  <c r="C298" i="1" s="1"/>
  <c r="C291" i="1"/>
  <c r="B292" i="1"/>
  <c r="B286" i="1"/>
  <c r="C286" i="1" s="1"/>
  <c r="M192" i="4" l="1"/>
  <c r="M204" i="4"/>
  <c r="M195" i="4"/>
  <c r="M184" i="4"/>
  <c r="M194" i="4"/>
  <c r="R185" i="4" a="1"/>
  <c r="R185" i="4" s="1"/>
  <c r="T194" i="4" a="1"/>
  <c r="T194" i="4" s="1"/>
  <c r="T187" i="4" a="1"/>
  <c r="T187" i="4" s="1"/>
  <c r="M196" i="4"/>
  <c r="C292" i="1"/>
  <c r="B293" i="1"/>
  <c r="C293" i="1" s="1"/>
  <c r="B287" i="1"/>
  <c r="B282" i="1"/>
  <c r="B283" i="1" s="1"/>
  <c r="Q187" i="4" l="1" a="1"/>
  <c r="Q187" i="4" s="1"/>
  <c r="T190" i="4" a="1"/>
  <c r="T190" i="4" s="1"/>
  <c r="R187" i="4" a="1"/>
  <c r="R187" i="4" s="1"/>
  <c r="M187" i="4"/>
  <c r="S194" i="4" a="1"/>
  <c r="S194" i="4" s="1"/>
  <c r="Q185" i="4" a="1"/>
  <c r="Q185" i="4" s="1"/>
  <c r="R189" i="4" a="1"/>
  <c r="R189" i="4" s="1"/>
  <c r="S186" i="4" a="1"/>
  <c r="S186" i="4" s="1"/>
  <c r="R194" i="4" a="1"/>
  <c r="R194" i="4" s="1"/>
  <c r="Q188" i="4" a="1"/>
  <c r="Q188" i="4" s="1"/>
  <c r="S191" i="4" a="1"/>
  <c r="S191" i="4" s="1"/>
  <c r="Q191" i="4" a="1"/>
  <c r="Q191" i="4" s="1"/>
  <c r="Q192" i="4" a="1"/>
  <c r="Q192" i="4" s="1"/>
  <c r="T186" i="4" a="1"/>
  <c r="T186" i="4" s="1"/>
  <c r="S185" i="4" a="1"/>
  <c r="S185" i="4" s="1"/>
  <c r="R186" i="4" a="1"/>
  <c r="R186" i="4" s="1"/>
  <c r="S193" i="4" a="1"/>
  <c r="S193" i="4" s="1"/>
  <c r="R191" i="4" a="1"/>
  <c r="R191" i="4" s="1"/>
  <c r="Q190" i="4" a="1"/>
  <c r="Q190" i="4" s="1"/>
  <c r="Q193" i="4" a="1"/>
  <c r="Q193" i="4" s="1"/>
  <c r="S188" i="4" a="1"/>
  <c r="S188" i="4" s="1"/>
  <c r="Q194" i="4" a="1"/>
  <c r="Q194" i="4" s="1"/>
  <c r="R190" i="4" a="1"/>
  <c r="R190" i="4" s="1"/>
  <c r="T193" i="4" a="1"/>
  <c r="T193" i="4" s="1"/>
  <c r="R192" i="4" a="1"/>
  <c r="R192" i="4" s="1"/>
  <c r="M188" i="4"/>
  <c r="S187" i="4" a="1"/>
  <c r="S187" i="4" s="1"/>
  <c r="S192" i="4" a="1"/>
  <c r="S192" i="4" s="1"/>
  <c r="T192" i="4" a="1"/>
  <c r="T192" i="4" s="1"/>
  <c r="R188" i="4" a="1"/>
  <c r="R188" i="4" s="1"/>
  <c r="T185" i="4" a="1"/>
  <c r="T185" i="4" s="1"/>
  <c r="T188" i="4" a="1"/>
  <c r="T188" i="4" s="1"/>
  <c r="M189" i="4"/>
  <c r="Q189" i="4" a="1"/>
  <c r="Q189" i="4" s="1"/>
  <c r="S190" i="4" a="1"/>
  <c r="S190" i="4" s="1"/>
  <c r="T189" i="4" a="1"/>
  <c r="T189" i="4" s="1"/>
  <c r="Q186" i="4" a="1"/>
  <c r="Q186" i="4" s="1"/>
  <c r="S189" i="4" a="1"/>
  <c r="S189" i="4" s="1"/>
  <c r="T191" i="4" a="1"/>
  <c r="T191" i="4" s="1"/>
  <c r="R193" i="4" a="1"/>
  <c r="R193" i="4" s="1"/>
  <c r="C287" i="1"/>
  <c r="B288" i="1"/>
  <c r="C288" i="1" s="1"/>
  <c r="C282" i="1"/>
  <c r="C283" i="1"/>
  <c r="B284" i="1"/>
  <c r="B278" i="1"/>
  <c r="C278" i="1" s="1"/>
  <c r="B269" i="1"/>
  <c r="C269" i="1" s="1"/>
  <c r="B264" i="1"/>
  <c r="C264" i="1" s="1"/>
  <c r="R195" i="4" l="1"/>
  <c r="S195" i="4"/>
  <c r="Q195" i="4"/>
  <c r="T195" i="4"/>
  <c r="C284" i="1"/>
  <c r="B285" i="1"/>
  <c r="C285" i="1" s="1"/>
  <c r="B279" i="1"/>
  <c r="B270" i="1"/>
  <c r="B265" i="1"/>
  <c r="B263" i="1"/>
  <c r="C263" i="1" s="1"/>
  <c r="B256" i="1"/>
  <c r="C256" i="1" s="1"/>
  <c r="C279" i="1" l="1"/>
  <c r="B280" i="1"/>
  <c r="C270" i="1"/>
  <c r="B271" i="1"/>
  <c r="C265" i="1"/>
  <c r="B266" i="1"/>
  <c r="B257" i="1"/>
  <c r="B249" i="1"/>
  <c r="B250" i="1" s="1"/>
  <c r="C250" i="1" s="1"/>
  <c r="B246" i="1"/>
  <c r="B247" i="1" s="1"/>
  <c r="B239" i="1"/>
  <c r="B240" i="1" s="1"/>
  <c r="C280" i="1" l="1"/>
  <c r="B281" i="1"/>
  <c r="C281" i="1" s="1"/>
  <c r="C271" i="1"/>
  <c r="B272" i="1"/>
  <c r="C266" i="1"/>
  <c r="B267" i="1"/>
  <c r="C257" i="1"/>
  <c r="B258" i="1"/>
  <c r="B251" i="1"/>
  <c r="C249" i="1"/>
  <c r="C246" i="1"/>
  <c r="C247" i="1"/>
  <c r="B248" i="1"/>
  <c r="C248" i="1" s="1"/>
  <c r="C239" i="1"/>
  <c r="C240" i="1"/>
  <c r="B241" i="1"/>
  <c r="B3" i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B218" i="1" s="1"/>
  <c r="B226" i="1"/>
  <c r="C226" i="1" s="1"/>
  <c r="B229" i="1"/>
  <c r="B230" i="1" s="1"/>
  <c r="C230" i="1" s="1"/>
  <c r="B231" i="1"/>
  <c r="C231" i="1" s="1"/>
  <c r="B232" i="1"/>
  <c r="C232" i="1" s="1"/>
  <c r="B233" i="1"/>
  <c r="B234" i="1" s="1"/>
  <c r="C272" i="1" l="1"/>
  <c r="B273" i="1"/>
  <c r="C267" i="1"/>
  <c r="B268" i="1"/>
  <c r="C268" i="1" s="1"/>
  <c r="C3" i="1"/>
  <c r="C258" i="1"/>
  <c r="B259" i="1"/>
  <c r="C251" i="1"/>
  <c r="B252" i="1"/>
  <c r="C241" i="1"/>
  <c r="B242" i="1"/>
  <c r="C217" i="1"/>
  <c r="C218" i="1"/>
  <c r="B219" i="1"/>
  <c r="B227" i="1"/>
  <c r="C229" i="1"/>
  <c r="C233" i="1"/>
  <c r="C234" i="1"/>
  <c r="B235" i="1"/>
  <c r="G140" i="1"/>
  <c r="C273" i="1" l="1"/>
  <c r="B274" i="1"/>
  <c r="C259" i="1"/>
  <c r="B260" i="1"/>
  <c r="C252" i="1"/>
  <c r="B253" i="1"/>
  <c r="C242" i="1"/>
  <c r="B243" i="1"/>
  <c r="C219" i="1"/>
  <c r="B220" i="1"/>
  <c r="C227" i="1"/>
  <c r="B228" i="1"/>
  <c r="C228" i="1" s="1"/>
  <c r="B236" i="1"/>
  <c r="C235" i="1"/>
  <c r="G95" i="1"/>
  <c r="G87" i="1"/>
  <c r="C274" i="1" l="1"/>
  <c r="B275" i="1"/>
  <c r="C260" i="1"/>
  <c r="B261" i="1"/>
  <c r="C253" i="1"/>
  <c r="B254" i="1"/>
  <c r="C243" i="1"/>
  <c r="B244" i="1"/>
  <c r="C220" i="1"/>
  <c r="B221" i="1"/>
  <c r="B237" i="1"/>
  <c r="C236" i="1"/>
  <c r="L295" i="1"/>
  <c r="M312" i="1" s="1"/>
  <c r="C275" i="1" l="1"/>
  <c r="B276" i="1"/>
  <c r="C261" i="1"/>
  <c r="B262" i="1"/>
  <c r="C262" i="1" s="1"/>
  <c r="C254" i="1"/>
  <c r="B255" i="1"/>
  <c r="C255" i="1" s="1"/>
  <c r="C244" i="1"/>
  <c r="B245" i="1"/>
  <c r="C245" i="1" s="1"/>
  <c r="C237" i="1"/>
  <c r="B238" i="1"/>
  <c r="C238" i="1" s="1"/>
  <c r="B222" i="1"/>
  <c r="C221" i="1"/>
  <c r="L297" i="1"/>
  <c r="L298" i="1" s="1"/>
  <c r="L303" i="1"/>
  <c r="G29" i="1"/>
  <c r="M315" i="1" l="1" a="1"/>
  <c r="M315" i="1" s="1"/>
  <c r="C276" i="1"/>
  <c r="B277" i="1"/>
  <c r="R317" i="1" a="1"/>
  <c r="R317" i="1" s="1"/>
  <c r="S317" i="1" s="1"/>
  <c r="R320" i="1" a="1"/>
  <c r="R320" i="1" s="1"/>
  <c r="S320" i="1" s="1"/>
  <c r="L299" i="1"/>
  <c r="B223" i="1"/>
  <c r="C222" i="1"/>
  <c r="L304" i="1"/>
  <c r="R319" i="1" a="1"/>
  <c r="R319" i="1" s="1"/>
  <c r="S319" i="1" s="1"/>
  <c r="R318" i="1" a="1"/>
  <c r="R318" i="1" s="1"/>
  <c r="S318" i="1" s="1"/>
  <c r="R316" i="1" a="1"/>
  <c r="R316" i="1" s="1"/>
  <c r="S316" i="1" s="1"/>
  <c r="C277" i="1" l="1"/>
  <c r="L300" i="1"/>
  <c r="C223" i="1"/>
  <c r="B224" i="1"/>
  <c r="L305" i="1"/>
  <c r="C224" i="1" l="1"/>
  <c r="B225" i="1"/>
  <c r="Q301" i="1" s="1" a="1"/>
  <c r="Q301" i="1" s="1"/>
  <c r="L306" i="1"/>
  <c r="Q296" i="1" l="1" a="1"/>
  <c r="Q296" i="1" s="1"/>
  <c r="Q310" i="1" a="1"/>
  <c r="Q310" i="1" s="1"/>
  <c r="M313" i="1" a="1"/>
  <c r="Q302" i="1" a="1"/>
  <c r="Q302" i="1" s="1"/>
  <c r="Q299" i="1" a="1"/>
  <c r="Q306" i="1" a="1"/>
  <c r="Q306" i="1" s="1"/>
  <c r="Q305" i="1" a="1"/>
  <c r="Q304" i="1" a="1"/>
  <c r="Q304" i="1" s="1"/>
  <c r="Q309" i="1" a="1"/>
  <c r="Q309" i="1" s="1"/>
  <c r="Q303" i="1" a="1"/>
  <c r="Q303" i="1" s="1"/>
  <c r="Q298" i="1" a="1"/>
  <c r="Q300" i="1" a="1"/>
  <c r="Q300" i="1" s="1"/>
  <c r="Q297" i="1" a="1"/>
  <c r="Q297" i="1" s="1"/>
  <c r="Q307" i="1" a="1"/>
  <c r="Q307" i="1" s="1"/>
  <c r="R307" i="1" s="1"/>
  <c r="Q308" i="1" a="1"/>
  <c r="Q308" i="1" s="1"/>
  <c r="Q305" i="1"/>
  <c r="Q298" i="1"/>
  <c r="M313" i="1"/>
  <c r="Q312" i="1" s="1"/>
  <c r="R301" i="1" s="1"/>
  <c r="Q299" i="1"/>
  <c r="C225" i="1"/>
  <c r="V299" i="1" s="1" a="1"/>
  <c r="W296" i="1" a="1"/>
  <c r="M303" i="1"/>
  <c r="M304" i="1"/>
  <c r="M295" i="1"/>
  <c r="M305" i="1"/>
  <c r="L307" i="1"/>
  <c r="M306" i="1"/>
  <c r="R297" i="1" l="1"/>
  <c r="R302" i="1"/>
  <c r="R306" i="1"/>
  <c r="R304" i="1"/>
  <c r="R299" i="1"/>
  <c r="R298" i="1"/>
  <c r="R310" i="1"/>
  <c r="R300" i="1"/>
  <c r="R308" i="1"/>
  <c r="R303" i="1"/>
  <c r="V304" i="1" a="1"/>
  <c r="R309" i="1"/>
  <c r="R305" i="1"/>
  <c r="R296" i="1"/>
  <c r="Q311" i="1"/>
  <c r="R311" i="1" s="1"/>
  <c r="M314" i="1"/>
  <c r="W303" i="1" a="1"/>
  <c r="W301" i="1" a="1"/>
  <c r="W301" i="1" s="1"/>
  <c r="M300" i="1"/>
  <c r="W298" i="1" a="1"/>
  <c r="W300" i="1" a="1"/>
  <c r="W300" i="1" s="1"/>
  <c r="V302" i="1" a="1"/>
  <c r="V302" i="1" s="1"/>
  <c r="W297" i="1" a="1"/>
  <c r="W297" i="1" s="1"/>
  <c r="V301" i="1" a="1"/>
  <c r="V301" i="1" s="1"/>
  <c r="V300" i="1" a="1"/>
  <c r="V300" i="1" s="1"/>
  <c r="W305" i="1" a="1"/>
  <c r="W305" i="1" s="1"/>
  <c r="W302" i="1" a="1"/>
  <c r="W302" i="1" s="1"/>
  <c r="V303" i="1" a="1"/>
  <c r="V296" i="1" a="1"/>
  <c r="V296" i="1" s="1"/>
  <c r="M299" i="1"/>
  <c r="W304" i="1" a="1"/>
  <c r="W304" i="1" s="1"/>
  <c r="V305" i="1" a="1"/>
  <c r="V305" i="1" s="1"/>
  <c r="V297" i="1" a="1"/>
  <c r="V297" i="1" s="1"/>
  <c r="W299" i="1" a="1"/>
  <c r="W299" i="1" s="1"/>
  <c r="V298" i="1" a="1"/>
  <c r="T299" i="1" a="1"/>
  <c r="T299" i="1" s="1"/>
  <c r="U304" i="1" a="1"/>
  <c r="U304" i="1" s="1"/>
  <c r="U300" i="1" a="1"/>
  <c r="U300" i="1" s="1"/>
  <c r="T303" i="1" a="1"/>
  <c r="T303" i="1" s="1"/>
  <c r="U297" i="1" a="1"/>
  <c r="U297" i="1" s="1"/>
  <c r="T300" i="1" a="1"/>
  <c r="T300" i="1" s="1"/>
  <c r="U305" i="1" a="1"/>
  <c r="U305" i="1" s="1"/>
  <c r="T304" i="1" a="1"/>
  <c r="T304" i="1" s="1"/>
  <c r="U302" i="1" a="1"/>
  <c r="U302" i="1" s="1"/>
  <c r="U303" i="1" a="1"/>
  <c r="U303" i="1" s="1"/>
  <c r="U301" i="1" a="1"/>
  <c r="U301" i="1" s="1"/>
  <c r="T302" i="1" a="1"/>
  <c r="T302" i="1" s="1"/>
  <c r="T298" i="1" a="1"/>
  <c r="T298" i="1" s="1"/>
  <c r="T301" i="1" a="1"/>
  <c r="T301" i="1" s="1"/>
  <c r="T297" i="1" a="1"/>
  <c r="T297" i="1" s="1"/>
  <c r="U298" i="1" a="1"/>
  <c r="U298" i="1" s="1"/>
  <c r="T305" i="1" a="1"/>
  <c r="T305" i="1" s="1"/>
  <c r="T296" i="1" a="1"/>
  <c r="T296" i="1" s="1"/>
  <c r="U296" i="1" a="1"/>
  <c r="U296" i="1" s="1"/>
  <c r="U299" i="1" a="1"/>
  <c r="U299" i="1" s="1"/>
  <c r="V299" i="1"/>
  <c r="V304" i="1"/>
  <c r="W298" i="1"/>
  <c r="V298" i="1"/>
  <c r="M297" i="1"/>
  <c r="W303" i="1"/>
  <c r="V303" i="1"/>
  <c r="M298" i="1"/>
  <c r="W296" i="1"/>
  <c r="L308" i="1"/>
  <c r="M308" i="1" s="1"/>
  <c r="M307" i="1"/>
  <c r="V306" i="1" l="1"/>
  <c r="T306" i="1"/>
  <c r="W306" i="1"/>
  <c r="U306" i="1"/>
</calcChain>
</file>

<file path=xl/sharedStrings.xml><?xml version="1.0" encoding="utf-8"?>
<sst xmlns="http://schemas.openxmlformats.org/spreadsheetml/2006/main" count="1564" uniqueCount="290">
  <si>
    <t>Date</t>
  </si>
  <si>
    <t>Activity</t>
  </si>
  <si>
    <t>Time</t>
  </si>
  <si>
    <t>Notes</t>
  </si>
  <si>
    <t>Outreach</t>
  </si>
  <si>
    <t>Category</t>
  </si>
  <si>
    <t>Overhead</t>
  </si>
  <si>
    <t>Misc</t>
  </si>
  <si>
    <t>Cleaning</t>
  </si>
  <si>
    <t>Lab</t>
  </si>
  <si>
    <t>LittleRP</t>
  </si>
  <si>
    <t>Reading</t>
  </si>
  <si>
    <t>Safety</t>
  </si>
  <si>
    <t>Duane Book</t>
  </si>
  <si>
    <t>Writing</t>
  </si>
  <si>
    <t>WOOF</t>
  </si>
  <si>
    <t>Boats</t>
  </si>
  <si>
    <t>PD</t>
  </si>
  <si>
    <t>Interviews</t>
  </si>
  <si>
    <t>Boeing Exec tour</t>
  </si>
  <si>
    <t>News</t>
  </si>
  <si>
    <t>Reprint electronics enclosure</t>
  </si>
  <si>
    <t>mUVe</t>
  </si>
  <si>
    <t>Install petri dish mount</t>
  </si>
  <si>
    <t>Meeting</t>
  </si>
  <si>
    <t>Boechler Support</t>
  </si>
  <si>
    <t>Intro'd Mohamed on DropLit</t>
  </si>
  <si>
    <t>Trevor</t>
  </si>
  <si>
    <t>Answering electronics questions</t>
  </si>
  <si>
    <t>Design/fab cover</t>
  </si>
  <si>
    <t>Complexity</t>
  </si>
  <si>
    <t>Mathematica</t>
  </si>
  <si>
    <t>Worked on Skeletonization code</t>
  </si>
  <si>
    <t>Classes discussion</t>
  </si>
  <si>
    <t>LSM</t>
  </si>
  <si>
    <t>Buttons; assembled cover</t>
  </si>
  <si>
    <t>Boydston Support</t>
  </si>
  <si>
    <t>Models for Johanna</t>
  </si>
  <si>
    <t>Email</t>
  </si>
  <si>
    <t>Conversations</t>
  </si>
  <si>
    <t>GROW</t>
  </si>
  <si>
    <t>Buttons; assembly; documentation</t>
  </si>
  <si>
    <t>Skeletonizer code</t>
  </si>
  <si>
    <t>Documented three button interface for LittleRP</t>
  </si>
  <si>
    <t>Rear projection setup, projector focusing measurements</t>
  </si>
  <si>
    <t>Untracked</t>
  </si>
  <si>
    <t>Didn't track</t>
  </si>
  <si>
    <t>Honeyguide</t>
  </si>
  <si>
    <t>Lab cleanup; orienting Ashley</t>
  </si>
  <si>
    <t>Implemented stairstep reconstruction</t>
  </si>
  <si>
    <t>Mentorship</t>
  </si>
  <si>
    <t>Mentoring meeting and lunch/meet and greet</t>
  </si>
  <si>
    <t>Email to Prof. Diegel</t>
  </si>
  <si>
    <t>Tabling</t>
  </si>
  <si>
    <t>Chemistry</t>
  </si>
  <si>
    <t>photoROMPS</t>
  </si>
  <si>
    <t>Received chemicals</t>
  </si>
  <si>
    <t>Class</t>
  </si>
  <si>
    <t>Controls</t>
  </si>
  <si>
    <t>Last Day:</t>
  </si>
  <si>
    <t>hrs</t>
  </si>
  <si>
    <t>Last Week:</t>
  </si>
  <si>
    <t>Weeknum</t>
  </si>
  <si>
    <t>This Week:</t>
  </si>
  <si>
    <t>Wiki + Cleanup</t>
  </si>
  <si>
    <t>Ashley</t>
  </si>
  <si>
    <t>Help, training on mUVe</t>
  </si>
  <si>
    <t>Safety Org</t>
  </si>
  <si>
    <t>Petri dishes</t>
  </si>
  <si>
    <t>Time log</t>
  </si>
  <si>
    <t>Mon</t>
  </si>
  <si>
    <t>Tue</t>
  </si>
  <si>
    <t>Wed</t>
  </si>
  <si>
    <t>Thur</t>
  </si>
  <si>
    <t>Fri</t>
  </si>
  <si>
    <t>Sat</t>
  </si>
  <si>
    <t>Website</t>
  </si>
  <si>
    <t>Fixing extursion bots</t>
  </si>
  <si>
    <t>Wiki</t>
  </si>
  <si>
    <t>Lecture</t>
  </si>
  <si>
    <t>Setting up experiments</t>
  </si>
  <si>
    <t>Webinar</t>
  </si>
  <si>
    <t>Seminar</t>
  </si>
  <si>
    <t>HW 1</t>
  </si>
  <si>
    <t>Lab 1</t>
  </si>
  <si>
    <t>Printing quarter pipe</t>
  </si>
  <si>
    <t>Printer Debug</t>
  </si>
  <si>
    <t>Come one come all</t>
  </si>
  <si>
    <t>Rearranging</t>
  </si>
  <si>
    <t>Workshop</t>
  </si>
  <si>
    <t>Lab 2</t>
  </si>
  <si>
    <t>Projector testing</t>
  </si>
  <si>
    <t>Scum testing</t>
  </si>
  <si>
    <t>Training</t>
  </si>
  <si>
    <t>Fridays</t>
  </si>
  <si>
    <t>LinkedIn</t>
  </si>
  <si>
    <t>HW 2</t>
  </si>
  <si>
    <t>Personal Growth</t>
  </si>
  <si>
    <t>Career workshop</t>
  </si>
  <si>
    <t>Background</t>
  </si>
  <si>
    <t>This Week</t>
  </si>
  <si>
    <t>Other</t>
  </si>
  <si>
    <t>Special Projects</t>
  </si>
  <si>
    <t>Estimate</t>
  </si>
  <si>
    <t>Actual</t>
  </si>
  <si>
    <t>Boechler Petri dish holder</t>
  </si>
  <si>
    <t>Subcategory</t>
  </si>
  <si>
    <t>Error Ratio</t>
  </si>
  <si>
    <t>Time Log</t>
  </si>
  <si>
    <t>Random stuff</t>
  </si>
  <si>
    <t>Motor testing</t>
  </si>
  <si>
    <t>HW</t>
  </si>
  <si>
    <t>Re-ordering parts</t>
  </si>
  <si>
    <t>Papers</t>
  </si>
  <si>
    <t>Optimization articles</t>
  </si>
  <si>
    <t>Emails</t>
  </si>
  <si>
    <t>Tours</t>
  </si>
  <si>
    <t>Mike's class</t>
  </si>
  <si>
    <t>Email to Prof. Fabien</t>
  </si>
  <si>
    <t>Talking to Mark</t>
  </si>
  <si>
    <t>Reading GRFP proposal</t>
  </si>
  <si>
    <t>Emailing Prof. Diegel</t>
  </si>
  <si>
    <t>Volunteering</t>
  </si>
  <si>
    <t>Volunteering for SEBA Career Fair</t>
  </si>
  <si>
    <t>Career Fair</t>
  </si>
  <si>
    <t>Setting up laser printer</t>
  </si>
  <si>
    <t>Testing</t>
  </si>
  <si>
    <t>Fixing Printers</t>
  </si>
  <si>
    <t>HP Info Session</t>
  </si>
  <si>
    <t>Career Research</t>
  </si>
  <si>
    <t>Organizing</t>
  </si>
  <si>
    <t>Lab 3</t>
  </si>
  <si>
    <t>Writing up results in email</t>
  </si>
  <si>
    <t>PlanB</t>
  </si>
  <si>
    <t>Helping Mark with firmware</t>
  </si>
  <si>
    <t>Meeting with Laura, Johanna</t>
  </si>
  <si>
    <t>Hardware; soldering power entry module</t>
  </si>
  <si>
    <t>Thesis</t>
  </si>
  <si>
    <t>Grant proposal deadlines, process</t>
  </si>
  <si>
    <t>Mohammed</t>
  </si>
  <si>
    <t>Setting up Ashley</t>
  </si>
  <si>
    <t>Application</t>
  </si>
  <si>
    <t>Cleanup &amp; Followup</t>
  </si>
  <si>
    <t>Testing boards</t>
  </si>
  <si>
    <t>Ordering connectors</t>
  </si>
  <si>
    <t>DateReal</t>
  </si>
  <si>
    <t>Research Proposal</t>
  </si>
  <si>
    <t>Ideas &amp; Hurdles</t>
  </si>
  <si>
    <t>Helping Kurt</t>
  </si>
  <si>
    <t>LittleRP Class Build</t>
  </si>
  <si>
    <t>Helping DLP team</t>
  </si>
  <si>
    <t>Skype and followup</t>
  </si>
  <si>
    <t>Holiday</t>
  </si>
  <si>
    <t>Midterm</t>
  </si>
  <si>
    <t>Redesigning Mid plate and petri holders</t>
  </si>
  <si>
    <t>Week - 1</t>
  </si>
  <si>
    <t>Week - 2</t>
  </si>
  <si>
    <t>Week - 3</t>
  </si>
  <si>
    <t>Lab Tour</t>
  </si>
  <si>
    <t>Kevin</t>
  </si>
  <si>
    <t>Quarter Start:</t>
  </si>
  <si>
    <t>QTD:</t>
  </si>
  <si>
    <t>Nominal:</t>
  </si>
  <si>
    <t>Officers Meeting</t>
  </si>
  <si>
    <t>Creating parts to print</t>
  </si>
  <si>
    <t>Helping Kurt; Helping Mark</t>
  </si>
  <si>
    <t>Connectors</t>
  </si>
  <si>
    <t>Debugging</t>
  </si>
  <si>
    <t>Talking to Wanwisa</t>
  </si>
  <si>
    <t>Elayne</t>
  </si>
  <si>
    <t>HW 4</t>
  </si>
  <si>
    <t>Talking</t>
  </si>
  <si>
    <t>References</t>
  </si>
  <si>
    <t>Ordering parts, working with Ashley</t>
  </si>
  <si>
    <t>Refs, Editing</t>
  </si>
  <si>
    <t>Arduino Support</t>
  </si>
  <si>
    <t>Lab 4</t>
  </si>
  <si>
    <t>Prototyping and instructions</t>
  </si>
  <si>
    <t>Laser Cutting</t>
  </si>
  <si>
    <t>Instructions, laser cutting, talk prep</t>
  </si>
  <si>
    <t>Lecture, lab work</t>
  </si>
  <si>
    <t>Lab, lab work</t>
  </si>
  <si>
    <t>Lab work</t>
  </si>
  <si>
    <t>Vacation:</t>
  </si>
  <si>
    <t>HW 5</t>
  </si>
  <si>
    <t>Sick</t>
  </si>
  <si>
    <t>First prints; instruction writing</t>
  </si>
  <si>
    <t>Sick Time:</t>
  </si>
  <si>
    <t>Scanning hydrogels</t>
  </si>
  <si>
    <t>Wanhao</t>
  </si>
  <si>
    <t>Fixing soldering iron; ordering spare parts</t>
  </si>
  <si>
    <t>Talking; cleaning up</t>
  </si>
  <si>
    <t>Elayne Visit</t>
  </si>
  <si>
    <t>Quarter Total</t>
  </si>
  <si>
    <t>Gone</t>
  </si>
  <si>
    <t>Total</t>
  </si>
  <si>
    <t>Helping Matt</t>
  </si>
  <si>
    <t>Fieldtrip</t>
  </si>
  <si>
    <t>Woodland MS</t>
  </si>
  <si>
    <t>Printing</t>
  </si>
  <si>
    <t>Molly Support</t>
  </si>
  <si>
    <t>Education papers</t>
  </si>
  <si>
    <t>CAD Class</t>
  </si>
  <si>
    <t>Misc; Meeting</t>
  </si>
  <si>
    <t>Two source</t>
  </si>
  <si>
    <t>Debugging wobble</t>
  </si>
  <si>
    <t>Upgrades</t>
  </si>
  <si>
    <t>Writing Update</t>
  </si>
  <si>
    <t>Giving the class</t>
  </si>
  <si>
    <t>Researching LEDs</t>
  </si>
  <si>
    <t>Fixing octree signer</t>
  </si>
  <si>
    <t>Recirculating Pump</t>
  </si>
  <si>
    <t>Ashley; Projector teardown</t>
  </si>
  <si>
    <t>Prep</t>
  </si>
  <si>
    <t>Prep and Giving</t>
  </si>
  <si>
    <t>Guest Lecture</t>
  </si>
  <si>
    <t>Fixing automatic gradient</t>
  </si>
  <si>
    <t>PicoProjector</t>
  </si>
  <si>
    <t>Talking to Mark, Ashley</t>
  </si>
  <si>
    <t>talking to Duane, theory</t>
  </si>
  <si>
    <t>Amazon</t>
  </si>
  <si>
    <t>Talking to Mete</t>
  </si>
  <si>
    <t>Printing test parts</t>
  </si>
  <si>
    <t>Followup</t>
  </si>
  <si>
    <t>Mark, Ashley</t>
  </si>
  <si>
    <t>Delivering Chemistry's printer</t>
  </si>
  <si>
    <t>Coding Marlin, CW</t>
  </si>
  <si>
    <t>Coding CW</t>
  </si>
  <si>
    <t>Mark</t>
  </si>
  <si>
    <t>Scad</t>
  </si>
  <si>
    <t>CAD Practice</t>
  </si>
  <si>
    <t>Implementing Gran'ts original signer</t>
  </si>
  <si>
    <t>Talk prep</t>
  </si>
  <si>
    <t>Teacher support</t>
  </si>
  <si>
    <t>Printer Tech Training</t>
  </si>
  <si>
    <t>Officer's Meeting</t>
  </si>
  <si>
    <t>Lecturing for Duane</t>
  </si>
  <si>
    <t>Helping Mark</t>
  </si>
  <si>
    <t>Prep+Talk</t>
  </si>
  <si>
    <t>Quarter</t>
  </si>
  <si>
    <t>Duane, Molly</t>
  </si>
  <si>
    <t>Fun</t>
  </si>
  <si>
    <t>Thememin</t>
  </si>
  <si>
    <t>Converting movie to image stacks</t>
  </si>
  <si>
    <t>Setting up loaner laptop</t>
  </si>
  <si>
    <t>Outlining Workshop paper</t>
  </si>
  <si>
    <t>Theremin</t>
  </si>
  <si>
    <t>Talk</t>
  </si>
  <si>
    <t>Prep and giving</t>
  </si>
  <si>
    <t>Meeting Vikas</t>
  </si>
  <si>
    <t>Test Part Selector</t>
  </si>
  <si>
    <t>Storti paper</t>
  </si>
  <si>
    <t>Testing slicers</t>
  </si>
  <si>
    <t>Fixing printers</t>
  </si>
  <si>
    <t>Meeting Johanna</t>
  </si>
  <si>
    <t>LEDs and projectors</t>
  </si>
  <si>
    <t>Ashley + misc</t>
  </si>
  <si>
    <t>Unfold seminar</t>
  </si>
  <si>
    <t>Helping Johanna, Jeff, WOOF</t>
  </si>
  <si>
    <t>Helping Johanna</t>
  </si>
  <si>
    <t xml:space="preserve">Lab </t>
  </si>
  <si>
    <t>DOW</t>
  </si>
  <si>
    <t>Tour</t>
  </si>
  <si>
    <t>Lakeside</t>
  </si>
  <si>
    <t>NSF</t>
  </si>
  <si>
    <t>Activities Report</t>
  </si>
  <si>
    <t>Amazon orders, desk cleaning</t>
  </si>
  <si>
    <t>Supporting Peter Wei</t>
  </si>
  <si>
    <t>Projector Scripts</t>
  </si>
  <si>
    <t>LEDs</t>
  </si>
  <si>
    <t>Mentoring</t>
  </si>
  <si>
    <t>Poster session</t>
  </si>
  <si>
    <t>Nicole Project</t>
  </si>
  <si>
    <t>Total:</t>
  </si>
  <si>
    <t>Quarter End:</t>
  </si>
  <si>
    <t>Talking to Mark &amp; Duane</t>
  </si>
  <si>
    <t>Chem Support</t>
  </si>
  <si>
    <t>Scanning book</t>
  </si>
  <si>
    <t>Petri Dishes</t>
  </si>
  <si>
    <t>Setting up for grad visit day</t>
  </si>
  <si>
    <t>Grant</t>
  </si>
  <si>
    <t>Two page description</t>
  </si>
  <si>
    <t>Packaging</t>
  </si>
  <si>
    <t>Mingling</t>
  </si>
  <si>
    <t>AWS</t>
  </si>
  <si>
    <t>Status Update</t>
  </si>
  <si>
    <t>HowTo Prep</t>
  </si>
  <si>
    <t>Chang Uk</t>
  </si>
  <si>
    <t>Amazon Catalyst</t>
  </si>
  <si>
    <t>Reading +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</si>
</sst>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6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left"/>
    </xf>
    <xf numFmtId="16" fontId="0" fillId="2" borderId="1" xfId="0" applyNumberFormat="1" applyFont="1" applyFill="1" applyBorder="1"/>
    <xf numFmtId="0" fontId="0" fillId="2" borderId="2" xfId="0" applyFont="1" applyFill="1" applyBorder="1"/>
    <xf numFmtId="16" fontId="0" fillId="0" borderId="1" xfId="0" applyNumberFormat="1" applyFont="1" applyBorder="1"/>
    <xf numFmtId="0" fontId="0" fillId="0" borderId="2" xfId="0" applyFont="1" applyBorder="1"/>
    <xf numFmtId="0" fontId="1" fillId="0" borderId="0" xfId="0" applyFont="1"/>
    <xf numFmtId="0" fontId="0" fillId="0" borderId="0" xfId="0" applyFont="1"/>
    <xf numFmtId="16" fontId="0" fillId="2" borderId="0" xfId="0" applyNumberFormat="1" applyFont="1" applyFill="1" applyBorder="1"/>
    <xf numFmtId="16" fontId="0" fillId="0" borderId="0" xfId="0" applyNumberFormat="1" applyFont="1" applyBorder="1"/>
    <xf numFmtId="0" fontId="0" fillId="0" borderId="0" xfId="0" applyAlignment="1">
      <alignment horizontal="right"/>
    </xf>
    <xf numFmtId="9" fontId="0" fillId="0" borderId="0" xfId="1" applyFont="1"/>
  </cellXfs>
  <cellStyles count="2">
    <cellStyle name="Normal" xfId="0" builtinId="0"/>
    <cellStyle name="Percent" xfId="1" builtinId="5"/>
  </cellStyles>
  <dxfs count="11">
    <dxf>
      <numFmt numFmtId="1" formatCode="0"/>
    </dxf>
    <dxf>
      <numFmt numFmtId="1" formatCode="0"/>
    </dxf>
    <dxf>
      <numFmt numFmtId="21" formatCode="d\-mmm"/>
    </dxf>
    <dxf>
      <numFmt numFmtId="21" formatCode="d\-mmm"/>
    </dxf>
    <dxf>
      <numFmt numFmtId="1" formatCode="0"/>
    </dxf>
    <dxf>
      <numFmt numFmtId="1" formatCode="0"/>
    </dxf>
    <dxf>
      <numFmt numFmtId="21" formatCode="d\-mmm"/>
    </dxf>
    <dxf>
      <numFmt numFmtId="21" formatCode="d\-mmm"/>
    </dxf>
    <dxf>
      <numFmt numFmtId="1" formatCode="0"/>
    </dxf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H332" totalsRowShown="0">
  <autoFilter ref="A2:H332"/>
  <tableColumns count="8">
    <tableColumn id="1" name="Date" dataDxfId="10"/>
    <tableColumn id="10" name="DateReal" dataDxfId="9">
      <calculatedColumnFormula>IF(Table1[[#This Row],[Date]]="",B2,Table1[[#This Row],[Date]])</calculatedColumnFormula>
    </tableColumn>
    <tableColumn id="6" name="Weeknum" dataDxfId="8">
      <calculatedColumnFormula>WEEKNUM(Table1[[#This Row],[DateReal]])</calculatedColumnFormula>
    </tableColumn>
    <tableColumn id="2" name="Category"/>
    <tableColumn id="7" name="Subcategory"/>
    <tableColumn id="3" name="Activity"/>
    <tableColumn id="4" name="Time"/>
    <tableColumn id="5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:I219" totalsRowShown="0">
  <autoFilter ref="A2:I219"/>
  <tableColumns count="9">
    <tableColumn id="1" name="Date" dataDxfId="7"/>
    <tableColumn id="10" name="DateReal" dataDxfId="6">
      <calculatedColumnFormula>IF(Table13[[#This Row],[Date]]="",B2,Table13[[#This Row],[Date]])</calculatedColumnFormula>
    </tableColumn>
    <tableColumn id="6" name="Weeknum" dataDxfId="5">
      <calculatedColumnFormula>WEEKNUM(Table13[[#This Row],[DateReal]]-1)</calculatedColumnFormula>
    </tableColumn>
    <tableColumn id="8" name="DOW" dataDxfId="4">
      <calculatedColumnFormula>TEXT(Table13[[#This Row],[DateReal]], "ddd")</calculatedColumnFormula>
    </tableColumn>
    <tableColumn id="2" name="Category"/>
    <tableColumn id="7" name="Subcategory"/>
    <tableColumn id="3" name="Activity"/>
    <tableColumn id="4" name="Time"/>
    <tableColumn id="5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2:I46" totalsRowShown="0">
  <autoFilter ref="A2:I46"/>
  <tableColumns count="9">
    <tableColumn id="1" name="Date" dataDxfId="3"/>
    <tableColumn id="10" name="DateReal" dataDxfId="2">
      <calculatedColumnFormula>IF(Table134[[#This Row],[Date]]="",B2,Table134[[#This Row],[Date]])</calculatedColumnFormula>
    </tableColumn>
    <tableColumn id="6" name="Weeknum" dataDxfId="1">
      <calculatedColumnFormula>WEEKNUM(Table134[[#This Row],[DateReal]]-1)</calculatedColumnFormula>
    </tableColumn>
    <tableColumn id="8" name="DOW" dataDxfId="0">
      <calculatedColumnFormula>TEXT(Table134[[#This Row],[DateReal]], "ddd")</calculatedColumnFormula>
    </tableColumn>
    <tableColumn id="2" name="Category"/>
    <tableColumn id="7" name="Subcategory"/>
    <tableColumn id="3" name="Activity"/>
    <tableColumn id="4" name="Time"/>
    <tableColumn id="5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X332"/>
  <sheetViews>
    <sheetView topLeftCell="A291" workbookViewId="0">
      <selection activeCell="S316" sqref="S316"/>
    </sheetView>
  </sheetViews>
  <sheetFormatPr defaultRowHeight="15" x14ac:dyDescent="0.25"/>
  <cols>
    <col min="2" max="2" width="9.140625" hidden="1" customWidth="1"/>
    <col min="3" max="3" width="8.85546875" style="3" hidden="1" customWidth="1"/>
    <col min="4" max="5" width="11" customWidth="1"/>
    <col min="6" max="6" width="15.28515625" customWidth="1"/>
    <col min="11" max="11" width="10" bestFit="1" customWidth="1"/>
    <col min="12" max="12" width="10.5703125" hidden="1" customWidth="1"/>
    <col min="13" max="13" width="7" bestFit="1" customWidth="1"/>
    <col min="16" max="16" width="14.28515625" bestFit="1" customWidth="1"/>
    <col min="17" max="17" width="12.7109375" customWidth="1"/>
    <col min="18" max="18" width="9.42578125" bestFit="1" customWidth="1"/>
    <col min="19" max="19" width="8.140625" bestFit="1" customWidth="1"/>
    <col min="20" max="20" width="8.7109375" customWidth="1"/>
    <col min="21" max="21" width="9.28515625" customWidth="1"/>
    <col min="22" max="22" width="6.28515625" customWidth="1"/>
    <col min="23" max="23" width="9.7109375" customWidth="1"/>
    <col min="24" max="25" width="10.7109375" customWidth="1"/>
    <col min="26" max="26" width="11.28515625" customWidth="1"/>
    <col min="27" max="27" width="7.7109375" customWidth="1"/>
    <col min="28" max="28" width="11.28515625" bestFit="1" customWidth="1"/>
  </cols>
  <sheetData>
    <row r="2" spans="1:8" x14ac:dyDescent="0.25">
      <c r="A2" t="s">
        <v>0</v>
      </c>
      <c r="B2" t="s">
        <v>145</v>
      </c>
      <c r="C2" s="3" t="s">
        <v>62</v>
      </c>
      <c r="D2" t="s">
        <v>5</v>
      </c>
      <c r="E2" t="s">
        <v>106</v>
      </c>
      <c r="F2" t="s">
        <v>1</v>
      </c>
      <c r="G2" t="s">
        <v>2</v>
      </c>
      <c r="H2" t="s">
        <v>3</v>
      </c>
    </row>
    <row r="3" spans="1:8" x14ac:dyDescent="0.25">
      <c r="A3" s="1">
        <v>42242</v>
      </c>
      <c r="B3" s="1">
        <f>IF(Table1[[#This Row],[Date]]="",B2,Table1[[#This Row],[Date]])</f>
        <v>42242</v>
      </c>
      <c r="C3" s="3">
        <f>WEEKNUM(Table1[[#This Row],[DateReal]])</f>
        <v>35</v>
      </c>
      <c r="D3" t="s">
        <v>4</v>
      </c>
      <c r="E3" t="s">
        <v>7</v>
      </c>
      <c r="G3">
        <v>2</v>
      </c>
    </row>
    <row r="4" spans="1:8" x14ac:dyDescent="0.25">
      <c r="A4" s="1">
        <v>42242</v>
      </c>
      <c r="B4" s="1">
        <f>IF(Table1[[#This Row],[Date]]="",B3,Table1[[#This Row],[Date]])</f>
        <v>42242</v>
      </c>
      <c r="C4" s="3">
        <f>WEEKNUM(Table1[[#This Row],[DateReal]])</f>
        <v>35</v>
      </c>
      <c r="D4" t="s">
        <v>6</v>
      </c>
      <c r="E4" t="s">
        <v>8</v>
      </c>
      <c r="G4">
        <v>2</v>
      </c>
    </row>
    <row r="5" spans="1:8" x14ac:dyDescent="0.25">
      <c r="A5" s="1">
        <v>42242</v>
      </c>
      <c r="B5" s="1">
        <f>IF(Table1[[#This Row],[Date]]="",B4,Table1[[#This Row],[Date]])</f>
        <v>42242</v>
      </c>
      <c r="C5" s="3">
        <f>WEEKNUM(Table1[[#This Row],[DateReal]])</f>
        <v>35</v>
      </c>
      <c r="D5" t="s">
        <v>9</v>
      </c>
      <c r="E5" t="s">
        <v>10</v>
      </c>
      <c r="G5">
        <v>3</v>
      </c>
    </row>
    <row r="6" spans="1:8" x14ac:dyDescent="0.25">
      <c r="A6" s="1">
        <v>42242</v>
      </c>
      <c r="B6" s="1">
        <f>IF(Table1[[#This Row],[Date]]="",B5,Table1[[#This Row],[Date]])</f>
        <v>42242</v>
      </c>
      <c r="C6" s="3">
        <f>WEEKNUM(Table1[[#This Row],[DateReal]])</f>
        <v>35</v>
      </c>
      <c r="D6" t="s">
        <v>6</v>
      </c>
      <c r="E6" t="s">
        <v>7</v>
      </c>
      <c r="G6">
        <v>1</v>
      </c>
    </row>
    <row r="7" spans="1:8" x14ac:dyDescent="0.25">
      <c r="A7" s="1">
        <v>42243</v>
      </c>
      <c r="B7" s="1">
        <f>IF(Table1[[#This Row],[Date]]="",B6,Table1[[#This Row],[Date]])</f>
        <v>42243</v>
      </c>
      <c r="C7" s="3">
        <f>WEEKNUM(Table1[[#This Row],[DateReal]])</f>
        <v>35</v>
      </c>
      <c r="D7" t="s">
        <v>9</v>
      </c>
      <c r="E7" t="s">
        <v>10</v>
      </c>
      <c r="G7">
        <v>4.5</v>
      </c>
    </row>
    <row r="8" spans="1:8" x14ac:dyDescent="0.25">
      <c r="A8" s="1">
        <v>42244</v>
      </c>
      <c r="B8" s="1">
        <f>IF(Table1[[#This Row],[Date]]="",B7,Table1[[#This Row],[Date]])</f>
        <v>42244</v>
      </c>
      <c r="C8" s="3">
        <f>WEEKNUM(Table1[[#This Row],[DateReal]])</f>
        <v>35</v>
      </c>
      <c r="D8" t="s">
        <v>11</v>
      </c>
      <c r="E8" t="s">
        <v>12</v>
      </c>
      <c r="G8">
        <v>1</v>
      </c>
    </row>
    <row r="9" spans="1:8" x14ac:dyDescent="0.25">
      <c r="A9" s="1">
        <v>42244</v>
      </c>
      <c r="B9" s="1">
        <f>IF(Table1[[#This Row],[Date]]="",B8,Table1[[#This Row],[Date]])</f>
        <v>42244</v>
      </c>
      <c r="C9" s="3">
        <f>WEEKNUM(Table1[[#This Row],[DateReal]])</f>
        <v>35</v>
      </c>
      <c r="D9" t="s">
        <v>9</v>
      </c>
      <c r="E9" t="s">
        <v>10</v>
      </c>
      <c r="G9">
        <v>5</v>
      </c>
    </row>
    <row r="10" spans="1:8" x14ac:dyDescent="0.25">
      <c r="A10" s="1">
        <v>42248</v>
      </c>
      <c r="B10" s="1">
        <f>IF(Table1[[#This Row],[Date]]="",B9,Table1[[#This Row],[Date]])</f>
        <v>42248</v>
      </c>
      <c r="C10" s="3">
        <f>WEEKNUM(Table1[[#This Row],[DateReal]])</f>
        <v>36</v>
      </c>
      <c r="D10" t="s">
        <v>7</v>
      </c>
      <c r="E10" t="s">
        <v>13</v>
      </c>
      <c r="G10">
        <v>3.5</v>
      </c>
    </row>
    <row r="11" spans="1:8" x14ac:dyDescent="0.25">
      <c r="A11" s="1">
        <v>42248</v>
      </c>
      <c r="B11" s="1">
        <f>IF(Table1[[#This Row],[Date]]="",B10,Table1[[#This Row],[Date]])</f>
        <v>42248</v>
      </c>
      <c r="C11" s="3">
        <f>WEEKNUM(Table1[[#This Row],[DateReal]])</f>
        <v>36</v>
      </c>
      <c r="D11" t="s">
        <v>9</v>
      </c>
      <c r="E11" t="s">
        <v>10</v>
      </c>
      <c r="G11">
        <v>2</v>
      </c>
    </row>
    <row r="12" spans="1:8" x14ac:dyDescent="0.25">
      <c r="A12" s="1">
        <v>42249</v>
      </c>
      <c r="B12" s="1">
        <f>IF(Table1[[#This Row],[Date]]="",B11,Table1[[#This Row],[Date]])</f>
        <v>42249</v>
      </c>
      <c r="C12" s="3">
        <f>WEEKNUM(Table1[[#This Row],[DateReal]])</f>
        <v>36</v>
      </c>
      <c r="D12" t="s">
        <v>14</v>
      </c>
      <c r="E12" t="s">
        <v>7</v>
      </c>
      <c r="G12">
        <v>0.75</v>
      </c>
    </row>
    <row r="13" spans="1:8" x14ac:dyDescent="0.25">
      <c r="A13" s="1">
        <v>42249</v>
      </c>
      <c r="B13" s="1">
        <f>IF(Table1[[#This Row],[Date]]="",B12,Table1[[#This Row],[Date]])</f>
        <v>42249</v>
      </c>
      <c r="C13" s="3">
        <f>WEEKNUM(Table1[[#This Row],[DateReal]])</f>
        <v>36</v>
      </c>
      <c r="D13" t="s">
        <v>14</v>
      </c>
      <c r="E13" t="s">
        <v>10</v>
      </c>
      <c r="G13">
        <v>0.75</v>
      </c>
    </row>
    <row r="14" spans="1:8" x14ac:dyDescent="0.25">
      <c r="A14" s="1">
        <v>42249</v>
      </c>
      <c r="B14" s="1">
        <f>IF(Table1[[#This Row],[Date]]="",B13,Table1[[#This Row],[Date]])</f>
        <v>42249</v>
      </c>
      <c r="C14" s="3">
        <f>WEEKNUM(Table1[[#This Row],[DateReal]])</f>
        <v>36</v>
      </c>
      <c r="D14" t="s">
        <v>9</v>
      </c>
      <c r="E14" t="s">
        <v>10</v>
      </c>
      <c r="G14">
        <v>4.5</v>
      </c>
    </row>
    <row r="15" spans="1:8" x14ac:dyDescent="0.25">
      <c r="A15" s="1">
        <v>42249</v>
      </c>
      <c r="B15" s="1">
        <f>IF(Table1[[#This Row],[Date]]="",B14,Table1[[#This Row],[Date]])</f>
        <v>42249</v>
      </c>
      <c r="C15" s="3">
        <f>WEEKNUM(Table1[[#This Row],[DateReal]])</f>
        <v>36</v>
      </c>
      <c r="D15" t="s">
        <v>9</v>
      </c>
      <c r="E15" t="s">
        <v>8</v>
      </c>
      <c r="G15">
        <v>0.5</v>
      </c>
    </row>
    <row r="16" spans="1:8" x14ac:dyDescent="0.25">
      <c r="A16" s="1">
        <v>42249</v>
      </c>
      <c r="B16" s="1">
        <f>IF(Table1[[#This Row],[Date]]="",B15,Table1[[#This Row],[Date]])</f>
        <v>42249</v>
      </c>
      <c r="C16" s="3">
        <f>WEEKNUM(Table1[[#This Row],[DateReal]])</f>
        <v>36</v>
      </c>
      <c r="D16" t="s">
        <v>15</v>
      </c>
      <c r="E16" t="s">
        <v>16</v>
      </c>
      <c r="G16">
        <v>0.5</v>
      </c>
    </row>
    <row r="17" spans="1:7" x14ac:dyDescent="0.25">
      <c r="A17" s="1">
        <v>42250</v>
      </c>
      <c r="B17" s="1">
        <f>IF(Table1[[#This Row],[Date]]="",B16,Table1[[#This Row],[Date]])</f>
        <v>42250</v>
      </c>
      <c r="C17" s="3">
        <f>WEEKNUM(Table1[[#This Row],[DateReal]])</f>
        <v>36</v>
      </c>
      <c r="D17" t="s">
        <v>17</v>
      </c>
      <c r="E17" t="s">
        <v>18</v>
      </c>
      <c r="F17" t="s">
        <v>19</v>
      </c>
      <c r="G17">
        <v>1.5</v>
      </c>
    </row>
    <row r="18" spans="1:7" x14ac:dyDescent="0.25">
      <c r="A18" s="1">
        <v>42250</v>
      </c>
      <c r="B18" s="1">
        <f>IF(Table1[[#This Row],[Date]]="",B17,Table1[[#This Row],[Date]])</f>
        <v>42250</v>
      </c>
      <c r="C18" s="3">
        <f>WEEKNUM(Table1[[#This Row],[DateReal]])</f>
        <v>36</v>
      </c>
      <c r="D18" t="s">
        <v>11</v>
      </c>
      <c r="E18" t="s">
        <v>20</v>
      </c>
      <c r="G18">
        <v>0.5</v>
      </c>
    </row>
    <row r="19" spans="1:7" x14ac:dyDescent="0.25">
      <c r="A19" s="1">
        <v>42250</v>
      </c>
      <c r="B19" s="1">
        <f>IF(Table1[[#This Row],[Date]]="",B18,Table1[[#This Row],[Date]])</f>
        <v>42250</v>
      </c>
      <c r="C19" s="3">
        <f>WEEKNUM(Table1[[#This Row],[DateReal]])</f>
        <v>36</v>
      </c>
      <c r="D19" t="s">
        <v>9</v>
      </c>
      <c r="E19" t="s">
        <v>10</v>
      </c>
      <c r="F19" t="s">
        <v>21</v>
      </c>
      <c r="G19">
        <v>0.5</v>
      </c>
    </row>
    <row r="20" spans="1:7" x14ac:dyDescent="0.25">
      <c r="A20" s="1">
        <v>42250</v>
      </c>
      <c r="B20" s="1">
        <f>IF(Table1[[#This Row],[Date]]="",B19,Table1[[#This Row],[Date]])</f>
        <v>42250</v>
      </c>
      <c r="C20" s="3">
        <f>WEEKNUM(Table1[[#This Row],[DateReal]])</f>
        <v>36</v>
      </c>
      <c r="D20" t="s">
        <v>9</v>
      </c>
      <c r="E20" t="s">
        <v>22</v>
      </c>
      <c r="F20" t="s">
        <v>23</v>
      </c>
      <c r="G20">
        <v>2.5</v>
      </c>
    </row>
    <row r="21" spans="1:7" x14ac:dyDescent="0.25">
      <c r="A21" s="1">
        <v>42250</v>
      </c>
      <c r="B21" s="1">
        <f>IF(Table1[[#This Row],[Date]]="",B20,Table1[[#This Row],[Date]])</f>
        <v>42250</v>
      </c>
      <c r="C21" s="3">
        <f>WEEKNUM(Table1[[#This Row],[DateReal]])</f>
        <v>36</v>
      </c>
      <c r="D21" t="s">
        <v>15</v>
      </c>
      <c r="E21" t="s">
        <v>16</v>
      </c>
      <c r="F21" t="s">
        <v>24</v>
      </c>
      <c r="G21">
        <v>1</v>
      </c>
    </row>
    <row r="22" spans="1:7" x14ac:dyDescent="0.25">
      <c r="A22" s="1">
        <v>42254</v>
      </c>
      <c r="B22" s="1">
        <f>IF(Table1[[#This Row],[Date]]="",B21,Table1[[#This Row],[Date]])</f>
        <v>42254</v>
      </c>
      <c r="C22" s="3">
        <f>WEEKNUM(Table1[[#This Row],[DateReal]])</f>
        <v>37</v>
      </c>
      <c r="D22" t="s">
        <v>11</v>
      </c>
      <c r="E22" t="s">
        <v>12</v>
      </c>
      <c r="G22">
        <v>0.5</v>
      </c>
    </row>
    <row r="23" spans="1:7" x14ac:dyDescent="0.25">
      <c r="A23" s="1">
        <v>42255</v>
      </c>
      <c r="B23" s="1">
        <f>IF(Table1[[#This Row],[Date]]="",B22,Table1[[#This Row],[Date]])</f>
        <v>42255</v>
      </c>
      <c r="C23" s="3">
        <f>WEEKNUM(Table1[[#This Row],[DateReal]])</f>
        <v>37</v>
      </c>
      <c r="D23" t="s">
        <v>9</v>
      </c>
      <c r="E23" t="s">
        <v>25</v>
      </c>
      <c r="F23" t="s">
        <v>26</v>
      </c>
      <c r="G23">
        <v>1</v>
      </c>
    </row>
    <row r="24" spans="1:7" x14ac:dyDescent="0.25">
      <c r="A24" s="1">
        <v>42255</v>
      </c>
      <c r="B24" s="1">
        <f>IF(Table1[[#This Row],[Date]]="",B23,Table1[[#This Row],[Date]])</f>
        <v>42255</v>
      </c>
      <c r="C24" s="3">
        <f>WEEKNUM(Table1[[#This Row],[DateReal]])</f>
        <v>37</v>
      </c>
      <c r="D24" t="s">
        <v>7</v>
      </c>
      <c r="E24" t="s">
        <v>27</v>
      </c>
      <c r="F24" t="s">
        <v>28</v>
      </c>
      <c r="G24">
        <v>1.5</v>
      </c>
    </row>
    <row r="25" spans="1:7" x14ac:dyDescent="0.25">
      <c r="A25" s="1">
        <v>42255</v>
      </c>
      <c r="B25" s="1">
        <f>IF(Table1[[#This Row],[Date]]="",B24,Table1[[#This Row],[Date]])</f>
        <v>42255</v>
      </c>
      <c r="C25" s="3">
        <f>WEEKNUM(Table1[[#This Row],[DateReal]])</f>
        <v>37</v>
      </c>
      <c r="D25" t="s">
        <v>9</v>
      </c>
      <c r="E25" t="s">
        <v>10</v>
      </c>
      <c r="F25" t="s">
        <v>29</v>
      </c>
      <c r="G25">
        <v>3</v>
      </c>
    </row>
    <row r="26" spans="1:7" x14ac:dyDescent="0.25">
      <c r="A26" s="1">
        <v>42255</v>
      </c>
      <c r="B26" s="1">
        <f>IF(Table1[[#This Row],[Date]]="",B25,Table1[[#This Row],[Date]])</f>
        <v>42255</v>
      </c>
      <c r="C26" s="3">
        <f>WEEKNUM(Table1[[#This Row],[DateReal]])</f>
        <v>37</v>
      </c>
      <c r="D26" t="s">
        <v>30</v>
      </c>
      <c r="E26" t="s">
        <v>31</v>
      </c>
      <c r="F26" t="s">
        <v>32</v>
      </c>
      <c r="G26">
        <v>0.5</v>
      </c>
    </row>
    <row r="27" spans="1:7" x14ac:dyDescent="0.25">
      <c r="A27" s="1">
        <v>42255</v>
      </c>
      <c r="B27" s="1">
        <f>IF(Table1[[#This Row],[Date]]="",B26,Table1[[#This Row],[Date]])</f>
        <v>42255</v>
      </c>
      <c r="C27" s="3">
        <f>WEEKNUM(Table1[[#This Row],[DateReal]])</f>
        <v>37</v>
      </c>
      <c r="D27" t="s">
        <v>6</v>
      </c>
      <c r="E27" t="s">
        <v>7</v>
      </c>
      <c r="F27" t="s">
        <v>33</v>
      </c>
      <c r="G27">
        <v>0.5</v>
      </c>
    </row>
    <row r="28" spans="1:7" x14ac:dyDescent="0.25">
      <c r="A28" s="1">
        <v>42256</v>
      </c>
      <c r="B28" s="1">
        <f>IF(Table1[[#This Row],[Date]]="",B27,Table1[[#This Row],[Date]])</f>
        <v>42256</v>
      </c>
      <c r="C28" s="3">
        <f>WEEKNUM(Table1[[#This Row],[DateReal]])</f>
        <v>37</v>
      </c>
      <c r="D28" t="s">
        <v>11</v>
      </c>
      <c r="E28" t="s">
        <v>12</v>
      </c>
      <c r="F28" t="s">
        <v>34</v>
      </c>
      <c r="G28">
        <v>0.5</v>
      </c>
    </row>
    <row r="29" spans="1:7" x14ac:dyDescent="0.25">
      <c r="A29" s="1">
        <v>42256</v>
      </c>
      <c r="B29" s="1">
        <f>IF(Table1[[#This Row],[Date]]="",B28,Table1[[#This Row],[Date]])</f>
        <v>42256</v>
      </c>
      <c r="C29" s="3">
        <f>WEEKNUM(Table1[[#This Row],[DateReal]])</f>
        <v>37</v>
      </c>
      <c r="D29" t="s">
        <v>9</v>
      </c>
      <c r="E29" t="s">
        <v>10</v>
      </c>
      <c r="F29" t="s">
        <v>35</v>
      </c>
      <c r="G29">
        <f>1.5+3.5</f>
        <v>5</v>
      </c>
    </row>
    <row r="30" spans="1:7" x14ac:dyDescent="0.25">
      <c r="A30" s="1">
        <v>42256</v>
      </c>
      <c r="B30" s="1">
        <f>IF(Table1[[#This Row],[Date]]="",B29,Table1[[#This Row],[Date]])</f>
        <v>42256</v>
      </c>
      <c r="C30" s="3">
        <f>WEEKNUM(Table1[[#This Row],[DateReal]])</f>
        <v>37</v>
      </c>
      <c r="D30" t="s">
        <v>9</v>
      </c>
      <c r="E30" t="s">
        <v>36</v>
      </c>
      <c r="F30" t="s">
        <v>37</v>
      </c>
      <c r="G30">
        <v>0.5</v>
      </c>
    </row>
    <row r="31" spans="1:7" x14ac:dyDescent="0.25">
      <c r="A31" s="1">
        <v>42257</v>
      </c>
      <c r="B31" s="1">
        <f>IF(Table1[[#This Row],[Date]]="",B30,Table1[[#This Row],[Date]])</f>
        <v>42257</v>
      </c>
      <c r="C31" s="3">
        <f>WEEKNUM(Table1[[#This Row],[DateReal]])</f>
        <v>37</v>
      </c>
      <c r="D31" t="s">
        <v>6</v>
      </c>
      <c r="E31" t="s">
        <v>38</v>
      </c>
      <c r="G31">
        <v>0.5</v>
      </c>
    </row>
    <row r="32" spans="1:7" x14ac:dyDescent="0.25">
      <c r="A32" s="1">
        <v>42257</v>
      </c>
      <c r="B32" s="1">
        <f>IF(Table1[[#This Row],[Date]]="",B31,Table1[[#This Row],[Date]])</f>
        <v>42257</v>
      </c>
      <c r="C32" s="3">
        <f>WEEKNUM(Table1[[#This Row],[DateReal]])</f>
        <v>37</v>
      </c>
      <c r="D32" t="s">
        <v>9</v>
      </c>
      <c r="E32" t="s">
        <v>36</v>
      </c>
      <c r="F32" t="s">
        <v>37</v>
      </c>
      <c r="G32">
        <v>0.5</v>
      </c>
    </row>
    <row r="33" spans="1:7" x14ac:dyDescent="0.25">
      <c r="A33" s="1">
        <v>42257</v>
      </c>
      <c r="B33" s="1">
        <f>IF(Table1[[#This Row],[Date]]="",B32,Table1[[#This Row],[Date]])</f>
        <v>42257</v>
      </c>
      <c r="C33" s="3">
        <f>WEEKNUM(Table1[[#This Row],[DateReal]])</f>
        <v>37</v>
      </c>
      <c r="D33" t="s">
        <v>6</v>
      </c>
      <c r="E33" t="s">
        <v>7</v>
      </c>
      <c r="F33" t="s">
        <v>39</v>
      </c>
      <c r="G33">
        <v>1</v>
      </c>
    </row>
    <row r="34" spans="1:7" x14ac:dyDescent="0.25">
      <c r="A34" s="1">
        <v>42257</v>
      </c>
      <c r="B34" s="1">
        <f>IF(Table1[[#This Row],[Date]]="",B33,Table1[[#This Row],[Date]])</f>
        <v>42257</v>
      </c>
      <c r="C34" s="3">
        <f>WEEKNUM(Table1[[#This Row],[DateReal]])</f>
        <v>37</v>
      </c>
      <c r="D34" t="s">
        <v>9</v>
      </c>
      <c r="E34" t="s">
        <v>10</v>
      </c>
      <c r="F34" t="s">
        <v>41</v>
      </c>
      <c r="G34">
        <v>4.5</v>
      </c>
    </row>
    <row r="35" spans="1:7" x14ac:dyDescent="0.25">
      <c r="A35" s="1">
        <v>42257</v>
      </c>
      <c r="B35" s="1">
        <f>IF(Table1[[#This Row],[Date]]="",B34,Table1[[#This Row],[Date]])</f>
        <v>42257</v>
      </c>
      <c r="C35" s="3">
        <f>WEEKNUM(Table1[[#This Row],[DateReal]])</f>
        <v>37</v>
      </c>
      <c r="D35" t="s">
        <v>11</v>
      </c>
      <c r="E35" t="s">
        <v>40</v>
      </c>
      <c r="G35">
        <v>0.5</v>
      </c>
    </row>
    <row r="36" spans="1:7" x14ac:dyDescent="0.25">
      <c r="A36" s="1">
        <v>42258</v>
      </c>
      <c r="B36" s="1">
        <f>IF(Table1[[#This Row],[Date]]="",B35,Table1[[#This Row],[Date]])</f>
        <v>42258</v>
      </c>
      <c r="C36" s="3">
        <f>WEEKNUM(Table1[[#This Row],[DateReal]])</f>
        <v>37</v>
      </c>
      <c r="D36" t="s">
        <v>30</v>
      </c>
      <c r="E36" t="s">
        <v>31</v>
      </c>
      <c r="F36" t="s">
        <v>42</v>
      </c>
      <c r="G36">
        <v>4</v>
      </c>
    </row>
    <row r="37" spans="1:7" x14ac:dyDescent="0.25">
      <c r="A37" s="1">
        <v>42258</v>
      </c>
      <c r="B37" s="1">
        <f>IF(Table1[[#This Row],[Date]]="",B36,Table1[[#This Row],[Date]])</f>
        <v>42258</v>
      </c>
      <c r="C37" s="3">
        <f>WEEKNUM(Table1[[#This Row],[DateReal]])</f>
        <v>37</v>
      </c>
      <c r="D37" t="s">
        <v>9</v>
      </c>
      <c r="E37" t="s">
        <v>36</v>
      </c>
      <c r="F37" t="s">
        <v>37</v>
      </c>
      <c r="G37">
        <v>3</v>
      </c>
    </row>
    <row r="38" spans="1:7" x14ac:dyDescent="0.25">
      <c r="A38" s="1">
        <v>42261</v>
      </c>
      <c r="B38" s="1">
        <f>IF(Table1[[#This Row],[Date]]="",B37,Table1[[#This Row],[Date]])</f>
        <v>42261</v>
      </c>
      <c r="C38" s="3">
        <f>WEEKNUM(Table1[[#This Row],[DateReal]])</f>
        <v>38</v>
      </c>
      <c r="D38" t="s">
        <v>6</v>
      </c>
      <c r="E38" t="s">
        <v>38</v>
      </c>
      <c r="G38">
        <v>0.5</v>
      </c>
    </row>
    <row r="39" spans="1:7" x14ac:dyDescent="0.25">
      <c r="A39" s="1">
        <v>42261</v>
      </c>
      <c r="B39" s="1">
        <f>IF(Table1[[#This Row],[Date]]="",B38,Table1[[#This Row],[Date]])</f>
        <v>42261</v>
      </c>
      <c r="C39" s="3">
        <f>WEEKNUM(Table1[[#This Row],[DateReal]])</f>
        <v>38</v>
      </c>
      <c r="D39" t="s">
        <v>4</v>
      </c>
      <c r="E39" t="s">
        <v>38</v>
      </c>
      <c r="G39">
        <v>0.5</v>
      </c>
    </row>
    <row r="40" spans="1:7" x14ac:dyDescent="0.25">
      <c r="A40" s="1">
        <v>42261</v>
      </c>
      <c r="B40" s="1">
        <f>IF(Table1[[#This Row],[Date]]="",B39,Table1[[#This Row],[Date]])</f>
        <v>42261</v>
      </c>
      <c r="C40" s="3">
        <f>WEEKNUM(Table1[[#This Row],[DateReal]])</f>
        <v>38</v>
      </c>
      <c r="D40" t="s">
        <v>9</v>
      </c>
      <c r="E40" t="s">
        <v>36</v>
      </c>
      <c r="F40" t="s">
        <v>37</v>
      </c>
      <c r="G40">
        <v>2.5</v>
      </c>
    </row>
    <row r="41" spans="1:7" x14ac:dyDescent="0.25">
      <c r="A41" s="1">
        <v>42261</v>
      </c>
      <c r="B41" s="1">
        <f>IF(Table1[[#This Row],[Date]]="",B40,Table1[[#This Row],[Date]])</f>
        <v>42261</v>
      </c>
      <c r="C41" s="3">
        <f>WEEKNUM(Table1[[#This Row],[DateReal]])</f>
        <v>38</v>
      </c>
      <c r="D41" t="s">
        <v>14</v>
      </c>
      <c r="E41" t="s">
        <v>10</v>
      </c>
      <c r="F41" t="s">
        <v>43</v>
      </c>
      <c r="G41">
        <v>2</v>
      </c>
    </row>
    <row r="42" spans="1:7" x14ac:dyDescent="0.25">
      <c r="A42" s="1">
        <v>42262</v>
      </c>
      <c r="B42" s="1">
        <f>IF(Table1[[#This Row],[Date]]="",B41,Table1[[#This Row],[Date]])</f>
        <v>42262</v>
      </c>
      <c r="C42" s="3">
        <f>WEEKNUM(Table1[[#This Row],[DateReal]])</f>
        <v>38</v>
      </c>
      <c r="D42" t="s">
        <v>30</v>
      </c>
      <c r="E42" t="s">
        <v>31</v>
      </c>
      <c r="F42" t="s">
        <v>42</v>
      </c>
      <c r="G42">
        <v>4</v>
      </c>
    </row>
    <row r="43" spans="1:7" x14ac:dyDescent="0.25">
      <c r="A43" s="1">
        <v>42262</v>
      </c>
      <c r="B43" s="1">
        <f>IF(Table1[[#This Row],[Date]]="",B42,Table1[[#This Row],[Date]])</f>
        <v>42262</v>
      </c>
      <c r="C43" s="3">
        <f>WEEKNUM(Table1[[#This Row],[DateReal]])</f>
        <v>38</v>
      </c>
      <c r="D43" t="s">
        <v>11</v>
      </c>
      <c r="E43" t="s">
        <v>40</v>
      </c>
      <c r="G43">
        <v>1</v>
      </c>
    </row>
    <row r="44" spans="1:7" x14ac:dyDescent="0.25">
      <c r="A44" s="1">
        <v>42262</v>
      </c>
      <c r="B44" s="1">
        <f>IF(Table1[[#This Row],[Date]]="",B43,Table1[[#This Row],[Date]])</f>
        <v>42262</v>
      </c>
      <c r="C44" s="3">
        <f>WEEKNUM(Table1[[#This Row],[DateReal]])</f>
        <v>38</v>
      </c>
      <c r="D44" t="s">
        <v>9</v>
      </c>
      <c r="E44" t="s">
        <v>10</v>
      </c>
      <c r="F44" t="s">
        <v>44</v>
      </c>
      <c r="G44">
        <v>3</v>
      </c>
    </row>
    <row r="45" spans="1:7" x14ac:dyDescent="0.25">
      <c r="A45" s="1">
        <v>42263</v>
      </c>
      <c r="B45" s="1">
        <f>IF(Table1[[#This Row],[Date]]="",B44,Table1[[#This Row],[Date]])</f>
        <v>42263</v>
      </c>
      <c r="C45" s="3">
        <f>WEEKNUM(Table1[[#This Row],[DateReal]])</f>
        <v>38</v>
      </c>
      <c r="D45" t="s">
        <v>11</v>
      </c>
      <c r="E45" t="s">
        <v>40</v>
      </c>
      <c r="G45">
        <v>1</v>
      </c>
    </row>
    <row r="46" spans="1:7" x14ac:dyDescent="0.25">
      <c r="A46" s="1">
        <v>42263</v>
      </c>
      <c r="B46" s="1">
        <f>IF(Table1[[#This Row],[Date]]="",B45,Table1[[#This Row],[Date]])</f>
        <v>42263</v>
      </c>
      <c r="C46" s="3">
        <f>WEEKNUM(Table1[[#This Row],[DateReal]])</f>
        <v>38</v>
      </c>
      <c r="D46" t="s">
        <v>6</v>
      </c>
      <c r="E46" t="s">
        <v>7</v>
      </c>
      <c r="G46">
        <v>1</v>
      </c>
    </row>
    <row r="47" spans="1:7" x14ac:dyDescent="0.25">
      <c r="A47" s="1">
        <v>42263</v>
      </c>
      <c r="B47" s="1">
        <f>IF(Table1[[#This Row],[Date]]="",B46,Table1[[#This Row],[Date]])</f>
        <v>42263</v>
      </c>
      <c r="C47" s="3">
        <f>WEEKNUM(Table1[[#This Row],[DateReal]])</f>
        <v>38</v>
      </c>
      <c r="D47" t="s">
        <v>9</v>
      </c>
      <c r="E47" t="s">
        <v>36</v>
      </c>
      <c r="F47" t="s">
        <v>37</v>
      </c>
      <c r="G47">
        <v>3</v>
      </c>
    </row>
    <row r="48" spans="1:7" x14ac:dyDescent="0.25">
      <c r="A48" s="1">
        <v>42263</v>
      </c>
      <c r="B48" s="1">
        <f>IF(Table1[[#This Row],[Date]]="",B47,Table1[[#This Row],[Date]])</f>
        <v>42263</v>
      </c>
      <c r="C48" s="3">
        <f>WEEKNUM(Table1[[#This Row],[DateReal]])</f>
        <v>38</v>
      </c>
      <c r="D48" t="s">
        <v>15</v>
      </c>
      <c r="E48" t="s">
        <v>16</v>
      </c>
      <c r="G48">
        <v>2</v>
      </c>
    </row>
    <row r="49" spans="1:7" x14ac:dyDescent="0.25">
      <c r="A49" s="1">
        <v>42264</v>
      </c>
      <c r="B49" s="1">
        <f>IF(Table1[[#This Row],[Date]]="",B48,Table1[[#This Row],[Date]])</f>
        <v>42264</v>
      </c>
      <c r="C49" s="3">
        <f>WEEKNUM(Table1[[#This Row],[DateReal]])</f>
        <v>38</v>
      </c>
      <c r="D49" t="s">
        <v>9</v>
      </c>
      <c r="E49" t="s">
        <v>36</v>
      </c>
      <c r="F49" t="s">
        <v>37</v>
      </c>
      <c r="G49">
        <v>6.5</v>
      </c>
    </row>
    <row r="50" spans="1:7" x14ac:dyDescent="0.25">
      <c r="A50" s="1">
        <v>42264</v>
      </c>
      <c r="B50" s="1">
        <f>IF(Table1[[#This Row],[Date]]="",B49,Table1[[#This Row],[Date]])</f>
        <v>42264</v>
      </c>
      <c r="C50" s="3">
        <f>WEEKNUM(Table1[[#This Row],[DateReal]])</f>
        <v>38</v>
      </c>
      <c r="D50" t="s">
        <v>11</v>
      </c>
      <c r="E50" t="s">
        <v>40</v>
      </c>
      <c r="G50">
        <v>0.5</v>
      </c>
    </row>
    <row r="51" spans="1:7" x14ac:dyDescent="0.25">
      <c r="A51" s="1">
        <v>42265</v>
      </c>
      <c r="B51" s="1">
        <f>IF(Table1[[#This Row],[Date]]="",B50,Table1[[#This Row],[Date]])</f>
        <v>42265</v>
      </c>
      <c r="C51" s="3">
        <f>WEEKNUM(Table1[[#This Row],[DateReal]])</f>
        <v>38</v>
      </c>
      <c r="D51" t="s">
        <v>45</v>
      </c>
      <c r="E51" t="s">
        <v>45</v>
      </c>
      <c r="F51" t="s">
        <v>46</v>
      </c>
      <c r="G51">
        <v>7</v>
      </c>
    </row>
    <row r="52" spans="1:7" x14ac:dyDescent="0.25">
      <c r="A52" s="1">
        <v>42268</v>
      </c>
      <c r="B52" s="1">
        <f>IF(Table1[[#This Row],[Date]]="",B51,Table1[[#This Row],[Date]])</f>
        <v>42268</v>
      </c>
      <c r="C52" s="3">
        <f>WEEKNUM(Table1[[#This Row],[DateReal]])</f>
        <v>39</v>
      </c>
      <c r="D52" t="s">
        <v>9</v>
      </c>
      <c r="E52" t="s">
        <v>47</v>
      </c>
      <c r="G52">
        <v>2</v>
      </c>
    </row>
    <row r="53" spans="1:7" x14ac:dyDescent="0.25">
      <c r="A53" s="1">
        <v>42269</v>
      </c>
      <c r="B53" s="1">
        <f>IF(Table1[[#This Row],[Date]]="",B52,Table1[[#This Row],[Date]])</f>
        <v>42269</v>
      </c>
      <c r="C53" s="3">
        <f>WEEKNUM(Table1[[#This Row],[DateReal]])</f>
        <v>39</v>
      </c>
      <c r="D53" t="s">
        <v>9</v>
      </c>
      <c r="E53" t="s">
        <v>47</v>
      </c>
      <c r="G53">
        <v>7</v>
      </c>
    </row>
    <row r="54" spans="1:7" x14ac:dyDescent="0.25">
      <c r="A54" s="1">
        <v>42270</v>
      </c>
      <c r="B54" s="1">
        <f>IF(Table1[[#This Row],[Date]]="",B53,Table1[[#This Row],[Date]])</f>
        <v>42270</v>
      </c>
      <c r="C54" s="3">
        <f>WEEKNUM(Table1[[#This Row],[DateReal]])</f>
        <v>39</v>
      </c>
      <c r="D54" t="s">
        <v>9</v>
      </c>
      <c r="E54" t="s">
        <v>47</v>
      </c>
      <c r="G54">
        <v>2</v>
      </c>
    </row>
    <row r="55" spans="1:7" x14ac:dyDescent="0.25">
      <c r="A55" s="1">
        <v>42270</v>
      </c>
      <c r="B55" s="1">
        <f>IF(Table1[[#This Row],[Date]]="",B54,Table1[[#This Row],[Date]])</f>
        <v>42270</v>
      </c>
      <c r="C55" s="3">
        <f>WEEKNUM(Table1[[#This Row],[DateReal]])</f>
        <v>39</v>
      </c>
      <c r="D55" t="s">
        <v>9</v>
      </c>
      <c r="E55" t="s">
        <v>7</v>
      </c>
      <c r="F55" t="s">
        <v>48</v>
      </c>
      <c r="G55">
        <v>1</v>
      </c>
    </row>
    <row r="56" spans="1:7" x14ac:dyDescent="0.25">
      <c r="A56" s="1">
        <v>42270</v>
      </c>
      <c r="B56" s="1">
        <f>IF(Table1[[#This Row],[Date]]="",B55,Table1[[#This Row],[Date]])</f>
        <v>42270</v>
      </c>
      <c r="C56" s="3">
        <f>WEEKNUM(Table1[[#This Row],[DateReal]])</f>
        <v>39</v>
      </c>
      <c r="D56" t="s">
        <v>15</v>
      </c>
      <c r="E56" t="s">
        <v>16</v>
      </c>
      <c r="F56" t="s">
        <v>24</v>
      </c>
      <c r="G56">
        <v>1.5</v>
      </c>
    </row>
    <row r="57" spans="1:7" x14ac:dyDescent="0.25">
      <c r="A57" s="1">
        <v>42272</v>
      </c>
      <c r="B57" s="1">
        <f>IF(Table1[[#This Row],[Date]]="",B56,Table1[[#This Row],[Date]])</f>
        <v>42272</v>
      </c>
      <c r="C57" s="3">
        <f>WEEKNUM(Table1[[#This Row],[DateReal]])</f>
        <v>39</v>
      </c>
      <c r="D57" t="s">
        <v>30</v>
      </c>
      <c r="E57" t="s">
        <v>31</v>
      </c>
      <c r="F57" t="s">
        <v>49</v>
      </c>
      <c r="G57">
        <v>2</v>
      </c>
    </row>
    <row r="58" spans="1:7" x14ac:dyDescent="0.25">
      <c r="A58" s="1">
        <v>42272</v>
      </c>
      <c r="B58" s="1">
        <f>IF(Table1[[#This Row],[Date]]="",B57,Table1[[#This Row],[Date]])</f>
        <v>42272</v>
      </c>
      <c r="C58" s="3">
        <f>WEEKNUM(Table1[[#This Row],[DateReal]])</f>
        <v>39</v>
      </c>
      <c r="D58" t="s">
        <v>9</v>
      </c>
      <c r="E58" t="s">
        <v>47</v>
      </c>
      <c r="G58">
        <v>1</v>
      </c>
    </row>
    <row r="59" spans="1:7" x14ac:dyDescent="0.25">
      <c r="A59" s="1">
        <v>42273</v>
      </c>
      <c r="B59" s="1">
        <f>IF(Table1[[#This Row],[Date]]="",B58,Table1[[#This Row],[Date]])</f>
        <v>42273</v>
      </c>
      <c r="C59" s="3">
        <f>WEEKNUM(Table1[[#This Row],[DateReal]])</f>
        <v>39</v>
      </c>
      <c r="D59" t="s">
        <v>9</v>
      </c>
      <c r="E59" t="s">
        <v>47</v>
      </c>
      <c r="G59">
        <v>1</v>
      </c>
    </row>
    <row r="60" spans="1:7" x14ac:dyDescent="0.25">
      <c r="A60" s="1">
        <v>42275</v>
      </c>
      <c r="B60" s="1">
        <f>IF(Table1[[#This Row],[Date]]="",B59,Table1[[#This Row],[Date]])</f>
        <v>42275</v>
      </c>
      <c r="C60" s="3">
        <f>WEEKNUM(Table1[[#This Row],[DateReal]])</f>
        <v>40</v>
      </c>
      <c r="D60" t="s">
        <v>9</v>
      </c>
      <c r="E60" t="s">
        <v>47</v>
      </c>
      <c r="G60">
        <v>1</v>
      </c>
    </row>
    <row r="61" spans="1:7" x14ac:dyDescent="0.25">
      <c r="A61" s="1">
        <v>42276</v>
      </c>
      <c r="B61" s="1">
        <f>IF(Table1[[#This Row],[Date]]="",B60,Table1[[#This Row],[Date]])</f>
        <v>42276</v>
      </c>
      <c r="C61" s="3">
        <f>WEEKNUM(Table1[[#This Row],[DateReal]])</f>
        <v>40</v>
      </c>
      <c r="D61" t="s">
        <v>11</v>
      </c>
      <c r="E61" t="s">
        <v>40</v>
      </c>
      <c r="G61">
        <v>1</v>
      </c>
    </row>
    <row r="62" spans="1:7" x14ac:dyDescent="0.25">
      <c r="A62" s="1">
        <v>42276</v>
      </c>
      <c r="B62" s="1">
        <f>IF(Table1[[#This Row],[Date]]="",B61,Table1[[#This Row],[Date]])</f>
        <v>42276</v>
      </c>
      <c r="C62" s="3">
        <f>WEEKNUM(Table1[[#This Row],[DateReal]])</f>
        <v>40</v>
      </c>
      <c r="D62" t="s">
        <v>6</v>
      </c>
      <c r="E62" t="s">
        <v>7</v>
      </c>
      <c r="G62">
        <v>1.5</v>
      </c>
    </row>
    <row r="63" spans="1:7" x14ac:dyDescent="0.25">
      <c r="A63" s="1">
        <v>42276</v>
      </c>
      <c r="B63" s="1">
        <f>IF(Table1[[#This Row],[Date]]="",B62,Table1[[#This Row],[Date]])</f>
        <v>42276</v>
      </c>
      <c r="C63" s="3">
        <f>WEEKNUM(Table1[[#This Row],[DateReal]])</f>
        <v>40</v>
      </c>
      <c r="D63" t="s">
        <v>6</v>
      </c>
      <c r="E63" t="s">
        <v>50</v>
      </c>
      <c r="F63" t="s">
        <v>51</v>
      </c>
      <c r="G63">
        <v>3</v>
      </c>
    </row>
    <row r="64" spans="1:7" x14ac:dyDescent="0.25">
      <c r="A64" s="1">
        <v>42276</v>
      </c>
      <c r="B64" s="1">
        <f>IF(Table1[[#This Row],[Date]]="",B63,Table1[[#This Row],[Date]])</f>
        <v>42276</v>
      </c>
      <c r="C64" s="3">
        <f>WEEKNUM(Table1[[#This Row],[DateReal]])</f>
        <v>40</v>
      </c>
      <c r="D64" t="s">
        <v>15</v>
      </c>
      <c r="E64" t="s">
        <v>16</v>
      </c>
      <c r="G64">
        <v>1.5</v>
      </c>
    </row>
    <row r="65" spans="1:7" x14ac:dyDescent="0.25">
      <c r="A65" s="1">
        <v>42276</v>
      </c>
      <c r="B65" s="1">
        <f>IF(Table1[[#This Row],[Date]]="",B64,Table1[[#This Row],[Date]])</f>
        <v>42276</v>
      </c>
      <c r="C65" s="3">
        <f>WEEKNUM(Table1[[#This Row],[DateReal]])</f>
        <v>40</v>
      </c>
      <c r="D65" t="s">
        <v>9</v>
      </c>
      <c r="E65" t="s">
        <v>47</v>
      </c>
      <c r="G65">
        <v>1</v>
      </c>
    </row>
    <row r="66" spans="1:7" x14ac:dyDescent="0.25">
      <c r="A66" s="1">
        <v>42277</v>
      </c>
      <c r="B66" s="1">
        <f>IF(Table1[[#This Row],[Date]]="",B65,Table1[[#This Row],[Date]])</f>
        <v>42277</v>
      </c>
      <c r="C66" s="3">
        <f>WEEKNUM(Table1[[#This Row],[DateReal]])</f>
        <v>40</v>
      </c>
      <c r="D66" t="s">
        <v>11</v>
      </c>
      <c r="E66" t="s">
        <v>40</v>
      </c>
      <c r="F66" t="s">
        <v>52</v>
      </c>
      <c r="G66">
        <v>1.5</v>
      </c>
    </row>
    <row r="67" spans="1:7" x14ac:dyDescent="0.25">
      <c r="A67" s="1">
        <v>42277</v>
      </c>
      <c r="B67" s="1">
        <f>IF(Table1[[#This Row],[Date]]="",B66,Table1[[#This Row],[Date]])</f>
        <v>42277</v>
      </c>
      <c r="C67" s="3">
        <f>WEEKNUM(Table1[[#This Row],[DateReal]])</f>
        <v>40</v>
      </c>
      <c r="D67" t="s">
        <v>9</v>
      </c>
      <c r="E67" t="s">
        <v>8</v>
      </c>
      <c r="G67">
        <v>1</v>
      </c>
    </row>
    <row r="68" spans="1:7" x14ac:dyDescent="0.25">
      <c r="A68" s="1">
        <v>42277</v>
      </c>
      <c r="B68" s="1">
        <f>IF(Table1[[#This Row],[Date]]="",B67,Table1[[#This Row],[Date]])</f>
        <v>42277</v>
      </c>
      <c r="C68" s="3">
        <f>WEEKNUM(Table1[[#This Row],[DateReal]])</f>
        <v>40</v>
      </c>
      <c r="D68" t="s">
        <v>15</v>
      </c>
      <c r="E68" t="s">
        <v>53</v>
      </c>
      <c r="G68">
        <v>2</v>
      </c>
    </row>
    <row r="69" spans="1:7" x14ac:dyDescent="0.25">
      <c r="A69" s="1">
        <v>42277</v>
      </c>
      <c r="B69" s="1">
        <f>IF(Table1[[#This Row],[Date]]="",B68,Table1[[#This Row],[Date]])</f>
        <v>42277</v>
      </c>
      <c r="C69" s="3">
        <f>WEEKNUM(Table1[[#This Row],[DateReal]])</f>
        <v>40</v>
      </c>
      <c r="D69" t="s">
        <v>54</v>
      </c>
      <c r="E69" t="s">
        <v>55</v>
      </c>
      <c r="F69" t="s">
        <v>56</v>
      </c>
      <c r="G69">
        <v>0.5</v>
      </c>
    </row>
    <row r="70" spans="1:7" x14ac:dyDescent="0.25">
      <c r="A70" s="1">
        <v>42277</v>
      </c>
      <c r="B70" s="1">
        <f>IF(Table1[[#This Row],[Date]]="",B69,Table1[[#This Row],[Date]])</f>
        <v>42277</v>
      </c>
      <c r="C70" s="3">
        <f>WEEKNUM(Table1[[#This Row],[DateReal]])</f>
        <v>40</v>
      </c>
      <c r="D70" t="s">
        <v>6</v>
      </c>
      <c r="E70" t="s">
        <v>7</v>
      </c>
      <c r="G70">
        <v>0.5</v>
      </c>
    </row>
    <row r="71" spans="1:7" x14ac:dyDescent="0.25">
      <c r="A71" s="1">
        <v>42277</v>
      </c>
      <c r="B71" s="1">
        <f>IF(Table1[[#This Row],[Date]]="",B70,Table1[[#This Row],[Date]])</f>
        <v>42277</v>
      </c>
      <c r="C71" s="3">
        <f>WEEKNUM(Table1[[#This Row],[DateReal]])</f>
        <v>40</v>
      </c>
      <c r="D71" t="s">
        <v>9</v>
      </c>
      <c r="E71" t="s">
        <v>47</v>
      </c>
      <c r="G71">
        <v>1</v>
      </c>
    </row>
    <row r="72" spans="1:7" x14ac:dyDescent="0.25">
      <c r="A72" s="1">
        <v>42278</v>
      </c>
      <c r="B72" s="1">
        <f>IF(Table1[[#This Row],[Date]]="",B71,Table1[[#This Row],[Date]])</f>
        <v>42278</v>
      </c>
      <c r="C72" s="3">
        <f>WEEKNUM(Table1[[#This Row],[DateReal]])</f>
        <v>40</v>
      </c>
      <c r="D72" t="s">
        <v>57</v>
      </c>
      <c r="E72" t="s">
        <v>79</v>
      </c>
      <c r="G72">
        <v>1</v>
      </c>
    </row>
    <row r="73" spans="1:7" x14ac:dyDescent="0.25">
      <c r="A73" s="1">
        <v>42278</v>
      </c>
      <c r="B73" s="1">
        <f>IF(Table1[[#This Row],[Date]]="",B72,Table1[[#This Row],[Date]])</f>
        <v>42278</v>
      </c>
      <c r="C73" s="3">
        <f>WEEKNUM(Table1[[#This Row],[DateReal]])</f>
        <v>40</v>
      </c>
      <c r="D73" t="s">
        <v>6</v>
      </c>
      <c r="E73" t="s">
        <v>7</v>
      </c>
      <c r="F73" t="s">
        <v>64</v>
      </c>
      <c r="G73">
        <v>2.5</v>
      </c>
    </row>
    <row r="74" spans="1:7" x14ac:dyDescent="0.25">
      <c r="A74" s="1">
        <v>42278</v>
      </c>
      <c r="B74" s="1">
        <f>IF(Table1[[#This Row],[Date]]="",B73,Table1[[#This Row],[Date]])</f>
        <v>42278</v>
      </c>
      <c r="C74" s="3">
        <f>WEEKNUM(Table1[[#This Row],[DateReal]])</f>
        <v>40</v>
      </c>
      <c r="D74" t="s">
        <v>11</v>
      </c>
      <c r="E74" t="s">
        <v>58</v>
      </c>
      <c r="G74">
        <v>1</v>
      </c>
    </row>
    <row r="75" spans="1:7" x14ac:dyDescent="0.25">
      <c r="A75" s="1">
        <v>42278</v>
      </c>
      <c r="B75" s="1">
        <f>IF(Table1[[#This Row],[Date]]="",B74,Table1[[#This Row],[Date]])</f>
        <v>42278</v>
      </c>
      <c r="C75" s="3">
        <f>WEEKNUM(Table1[[#This Row],[DateReal]])</f>
        <v>40</v>
      </c>
      <c r="D75" t="s">
        <v>9</v>
      </c>
      <c r="E75" t="s">
        <v>22</v>
      </c>
      <c r="G75">
        <v>1</v>
      </c>
    </row>
    <row r="76" spans="1:7" x14ac:dyDescent="0.25">
      <c r="A76" s="1">
        <v>42278</v>
      </c>
      <c r="B76" s="1">
        <f>IF(Table1[[#This Row],[Date]]="",B75,Table1[[#This Row],[Date]])</f>
        <v>42278</v>
      </c>
      <c r="C76" s="3">
        <f>WEEKNUM(Table1[[#This Row],[DateReal]])</f>
        <v>40</v>
      </c>
      <c r="D76" t="s">
        <v>9</v>
      </c>
      <c r="E76" t="s">
        <v>65</v>
      </c>
      <c r="F76" t="s">
        <v>66</v>
      </c>
      <c r="G76">
        <v>2</v>
      </c>
    </row>
    <row r="77" spans="1:7" x14ac:dyDescent="0.25">
      <c r="A77" s="1">
        <v>42278</v>
      </c>
      <c r="B77" s="1">
        <f>IF(Table1[[#This Row],[Date]]="",B76,Table1[[#This Row],[Date]])</f>
        <v>42278</v>
      </c>
      <c r="C77" s="3">
        <f>WEEKNUM(Table1[[#This Row],[DateReal]])</f>
        <v>40</v>
      </c>
      <c r="D77" t="s">
        <v>9</v>
      </c>
      <c r="E77" t="s">
        <v>67</v>
      </c>
      <c r="G77">
        <v>0.5</v>
      </c>
    </row>
    <row r="78" spans="1:7" x14ac:dyDescent="0.25">
      <c r="A78" s="1">
        <v>42278</v>
      </c>
      <c r="B78" s="1">
        <f>IF(Table1[[#This Row],[Date]]="",B77,Table1[[#This Row],[Date]])</f>
        <v>42278</v>
      </c>
      <c r="C78" s="3">
        <f>WEEKNUM(Table1[[#This Row],[DateReal]])</f>
        <v>40</v>
      </c>
      <c r="D78" t="s">
        <v>9</v>
      </c>
      <c r="E78" t="s">
        <v>6</v>
      </c>
      <c r="F78" t="s">
        <v>68</v>
      </c>
      <c r="G78">
        <v>0.5</v>
      </c>
    </row>
    <row r="79" spans="1:7" x14ac:dyDescent="0.25">
      <c r="A79" s="1">
        <v>42278</v>
      </c>
      <c r="B79" s="1">
        <f>IF(Table1[[#This Row],[Date]]="",B78,Table1[[#This Row],[Date]])</f>
        <v>42278</v>
      </c>
      <c r="C79" s="3">
        <f>WEEKNUM(Table1[[#This Row],[DateReal]])</f>
        <v>40</v>
      </c>
      <c r="D79" t="s">
        <v>45</v>
      </c>
      <c r="E79" t="s">
        <v>45</v>
      </c>
      <c r="G79">
        <v>1</v>
      </c>
    </row>
    <row r="80" spans="1:7" x14ac:dyDescent="0.25">
      <c r="A80" s="1">
        <v>42279</v>
      </c>
      <c r="B80" s="1">
        <f>IF(Table1[[#This Row],[Date]]="",B79,Table1[[#This Row],[Date]])</f>
        <v>42279</v>
      </c>
      <c r="C80" s="3">
        <f>WEEKNUM(Table1[[#This Row],[DateReal]])</f>
        <v>40</v>
      </c>
      <c r="D80" t="s">
        <v>6</v>
      </c>
      <c r="E80" t="s">
        <v>7</v>
      </c>
      <c r="F80" t="s">
        <v>69</v>
      </c>
      <c r="G80">
        <v>0.5</v>
      </c>
    </row>
    <row r="81" spans="1:7" x14ac:dyDescent="0.25">
      <c r="A81" s="1">
        <v>42279</v>
      </c>
      <c r="B81" s="1">
        <f>IF(Table1[[#This Row],[Date]]="",B80,Table1[[#This Row],[Date]])</f>
        <v>42279</v>
      </c>
      <c r="C81" s="3">
        <f>WEEKNUM(Table1[[#This Row],[DateReal]])</f>
        <v>40</v>
      </c>
      <c r="D81" t="s">
        <v>14</v>
      </c>
      <c r="E81" t="s">
        <v>76</v>
      </c>
      <c r="G81">
        <v>1.5</v>
      </c>
    </row>
    <row r="82" spans="1:7" x14ac:dyDescent="0.25">
      <c r="A82" s="1">
        <v>42279</v>
      </c>
      <c r="B82" s="1">
        <f>IF(Table1[[#This Row],[Date]]="",B81,Table1[[#This Row],[Date]])</f>
        <v>42279</v>
      </c>
      <c r="C82" s="3">
        <f>WEEKNUM(Table1[[#This Row],[DateReal]])</f>
        <v>40</v>
      </c>
      <c r="D82" t="s">
        <v>9</v>
      </c>
      <c r="E82" t="s">
        <v>22</v>
      </c>
      <c r="G82">
        <v>0.5</v>
      </c>
    </row>
    <row r="83" spans="1:7" x14ac:dyDescent="0.25">
      <c r="A83" s="1">
        <v>42279</v>
      </c>
      <c r="B83" s="1">
        <f>IF(Table1[[#This Row],[Date]]="",B82,Table1[[#This Row],[Date]])</f>
        <v>42279</v>
      </c>
      <c r="C83" s="3">
        <f>WEEKNUM(Table1[[#This Row],[DateReal]])</f>
        <v>40</v>
      </c>
      <c r="D83" t="s">
        <v>6</v>
      </c>
      <c r="E83" t="s">
        <v>7</v>
      </c>
      <c r="G83">
        <v>1</v>
      </c>
    </row>
    <row r="84" spans="1:7" x14ac:dyDescent="0.25">
      <c r="A84" s="1">
        <v>42279</v>
      </c>
      <c r="B84" s="1">
        <f>IF(Table1[[#This Row],[Date]]="",B83,Table1[[#This Row],[Date]])</f>
        <v>42279</v>
      </c>
      <c r="C84" s="3">
        <f>WEEKNUM(Table1[[#This Row],[DateReal]])</f>
        <v>40</v>
      </c>
      <c r="D84" t="s">
        <v>4</v>
      </c>
      <c r="E84" t="s">
        <v>15</v>
      </c>
      <c r="G84">
        <v>0.5</v>
      </c>
    </row>
    <row r="85" spans="1:7" x14ac:dyDescent="0.25">
      <c r="A85" s="1">
        <v>42279</v>
      </c>
      <c r="B85" s="1">
        <f>IF(Table1[[#This Row],[Date]]="",B84,Table1[[#This Row],[Date]])</f>
        <v>42279</v>
      </c>
      <c r="C85" s="3">
        <f>WEEKNUM(Table1[[#This Row],[DateReal]])</f>
        <v>40</v>
      </c>
      <c r="D85" t="s">
        <v>9</v>
      </c>
      <c r="E85" t="s">
        <v>65</v>
      </c>
      <c r="F85" t="s">
        <v>77</v>
      </c>
      <c r="G85">
        <v>3</v>
      </c>
    </row>
    <row r="86" spans="1:7" x14ac:dyDescent="0.25">
      <c r="A86" s="1">
        <v>42282</v>
      </c>
      <c r="B86" s="1">
        <f>IF(Table1[[#This Row],[Date]]="",B85,Table1[[#This Row],[Date]])</f>
        <v>42282</v>
      </c>
      <c r="C86" s="3">
        <f>WEEKNUM(Table1[[#This Row],[DateReal]])</f>
        <v>41</v>
      </c>
      <c r="D86" t="s">
        <v>14</v>
      </c>
      <c r="E86" t="s">
        <v>78</v>
      </c>
      <c r="G86">
        <v>1.5</v>
      </c>
    </row>
    <row r="87" spans="1:7" x14ac:dyDescent="0.25">
      <c r="A87" s="1">
        <v>42282</v>
      </c>
      <c r="B87" s="1">
        <f>IF(Table1[[#This Row],[Date]]="",B86,Table1[[#This Row],[Date]])</f>
        <v>42282</v>
      </c>
      <c r="C87" s="3">
        <f>WEEKNUM(Table1[[#This Row],[DateReal]])</f>
        <v>41</v>
      </c>
      <c r="D87" t="s">
        <v>45</v>
      </c>
      <c r="E87" t="s">
        <v>45</v>
      </c>
      <c r="G87">
        <f>6-1.5</f>
        <v>4.5</v>
      </c>
    </row>
    <row r="88" spans="1:7" x14ac:dyDescent="0.25">
      <c r="A88" s="1">
        <v>42282</v>
      </c>
      <c r="B88" s="1">
        <f>IF(Table1[[#This Row],[Date]]="",B87,Table1[[#This Row],[Date]])</f>
        <v>42282</v>
      </c>
      <c r="C88" s="3">
        <f>WEEKNUM(Table1[[#This Row],[DateReal]])</f>
        <v>41</v>
      </c>
      <c r="D88" t="s">
        <v>57</v>
      </c>
      <c r="E88" t="s">
        <v>111</v>
      </c>
      <c r="F88" t="s">
        <v>83</v>
      </c>
      <c r="G88">
        <v>1</v>
      </c>
    </row>
    <row r="89" spans="1:7" x14ac:dyDescent="0.25">
      <c r="A89" s="1">
        <v>42283</v>
      </c>
      <c r="B89" s="1">
        <f>IF(Table1[[#This Row],[Date]]="",B88,Table1[[#This Row],[Date]])</f>
        <v>42283</v>
      </c>
      <c r="C89" s="3">
        <f>WEEKNUM(Table1[[#This Row],[DateReal]])</f>
        <v>41</v>
      </c>
      <c r="D89" t="s">
        <v>57</v>
      </c>
      <c r="E89" t="s">
        <v>79</v>
      </c>
      <c r="G89">
        <v>1</v>
      </c>
    </row>
    <row r="90" spans="1:7" x14ac:dyDescent="0.25">
      <c r="A90" s="1">
        <v>42283</v>
      </c>
      <c r="B90" s="1">
        <f>IF(Table1[[#This Row],[Date]]="",B89,Table1[[#This Row],[Date]])</f>
        <v>42283</v>
      </c>
      <c r="C90" s="3">
        <f>WEEKNUM(Table1[[#This Row],[DateReal]])</f>
        <v>41</v>
      </c>
      <c r="D90" t="s">
        <v>54</v>
      </c>
      <c r="E90" t="s">
        <v>6</v>
      </c>
      <c r="F90" t="s">
        <v>80</v>
      </c>
      <c r="G90">
        <v>1</v>
      </c>
    </row>
    <row r="91" spans="1:7" x14ac:dyDescent="0.25">
      <c r="A91" s="1">
        <v>42283</v>
      </c>
      <c r="B91" s="1">
        <f>IF(Table1[[#This Row],[Date]]="",B90,Table1[[#This Row],[Date]])</f>
        <v>42283</v>
      </c>
      <c r="C91" s="3">
        <f>WEEKNUM(Table1[[#This Row],[DateReal]])</f>
        <v>41</v>
      </c>
      <c r="D91" t="s">
        <v>11</v>
      </c>
      <c r="E91" t="s">
        <v>40</v>
      </c>
      <c r="F91" t="s">
        <v>81</v>
      </c>
      <c r="G91">
        <v>0.75</v>
      </c>
    </row>
    <row r="92" spans="1:7" x14ac:dyDescent="0.25">
      <c r="A92" s="1">
        <v>42283</v>
      </c>
      <c r="B92" s="1">
        <f>IF(Table1[[#This Row],[Date]]="",B91,Table1[[#This Row],[Date]])</f>
        <v>42283</v>
      </c>
      <c r="C92" s="3">
        <f>WEEKNUM(Table1[[#This Row],[DateReal]])</f>
        <v>41</v>
      </c>
      <c r="D92" t="s">
        <v>57</v>
      </c>
      <c r="E92" t="s">
        <v>82</v>
      </c>
      <c r="G92">
        <v>1</v>
      </c>
    </row>
    <row r="93" spans="1:7" x14ac:dyDescent="0.25">
      <c r="A93" s="1">
        <v>42283</v>
      </c>
      <c r="B93" s="1">
        <f>IF(Table1[[#This Row],[Date]]="",B92,Table1[[#This Row],[Date]])</f>
        <v>42283</v>
      </c>
      <c r="C93" s="3">
        <f>WEEKNUM(Table1[[#This Row],[DateReal]])</f>
        <v>41</v>
      </c>
      <c r="D93" t="s">
        <v>57</v>
      </c>
      <c r="E93" t="s">
        <v>111</v>
      </c>
      <c r="F93" t="s">
        <v>83</v>
      </c>
      <c r="G93">
        <v>1</v>
      </c>
    </row>
    <row r="94" spans="1:7" x14ac:dyDescent="0.25">
      <c r="A94" s="1">
        <v>42283</v>
      </c>
      <c r="B94" s="1">
        <f>IF(Table1[[#This Row],[Date]]="",B93,Table1[[#This Row],[Date]])</f>
        <v>42283</v>
      </c>
      <c r="C94" s="3">
        <f>WEEKNUM(Table1[[#This Row],[DateReal]])</f>
        <v>41</v>
      </c>
      <c r="D94" t="s">
        <v>54</v>
      </c>
      <c r="E94" t="s">
        <v>55</v>
      </c>
      <c r="G94">
        <v>1.5</v>
      </c>
    </row>
    <row r="95" spans="1:7" x14ac:dyDescent="0.25">
      <c r="A95" s="1">
        <v>42283</v>
      </c>
      <c r="B95" s="1">
        <f>IF(Table1[[#This Row],[Date]]="",B94,Table1[[#This Row],[Date]])</f>
        <v>42283</v>
      </c>
      <c r="C95" s="3">
        <f>WEEKNUM(Table1[[#This Row],[DateReal]])</f>
        <v>41</v>
      </c>
      <c r="D95" t="s">
        <v>6</v>
      </c>
      <c r="E95" t="s">
        <v>7</v>
      </c>
      <c r="G95">
        <f>8-0.25-6.25</f>
        <v>1.5</v>
      </c>
    </row>
    <row r="96" spans="1:7" x14ac:dyDescent="0.25">
      <c r="A96" s="1">
        <v>42284</v>
      </c>
      <c r="B96" s="1">
        <f>IF(Table1[[#This Row],[Date]]="",B95,Table1[[#This Row],[Date]])</f>
        <v>42284</v>
      </c>
      <c r="C96" s="3">
        <f>WEEKNUM(Table1[[#This Row],[DateReal]])</f>
        <v>41</v>
      </c>
      <c r="D96" t="s">
        <v>6</v>
      </c>
      <c r="E96" t="s">
        <v>38</v>
      </c>
      <c r="G96">
        <v>2</v>
      </c>
    </row>
    <row r="97" spans="1:7" x14ac:dyDescent="0.25">
      <c r="A97" s="1">
        <v>42284</v>
      </c>
      <c r="B97" s="1">
        <f>IF(Table1[[#This Row],[Date]]="",B96,Table1[[#This Row],[Date]])</f>
        <v>42284</v>
      </c>
      <c r="C97" s="3">
        <f>WEEKNUM(Table1[[#This Row],[DateReal]])</f>
        <v>41</v>
      </c>
      <c r="D97" t="s">
        <v>11</v>
      </c>
      <c r="E97" t="s">
        <v>20</v>
      </c>
      <c r="G97">
        <v>0.5</v>
      </c>
    </row>
    <row r="98" spans="1:7" x14ac:dyDescent="0.25">
      <c r="A98" s="1">
        <v>42284</v>
      </c>
      <c r="B98" s="1">
        <f>IF(Table1[[#This Row],[Date]]="",B97,Table1[[#This Row],[Date]])</f>
        <v>42284</v>
      </c>
      <c r="C98" s="3">
        <f>WEEKNUM(Table1[[#This Row],[DateReal]])</f>
        <v>41</v>
      </c>
      <c r="D98" t="s">
        <v>45</v>
      </c>
      <c r="E98" t="s">
        <v>45</v>
      </c>
      <c r="G98">
        <v>1.5</v>
      </c>
    </row>
    <row r="99" spans="1:7" x14ac:dyDescent="0.25">
      <c r="A99" s="1">
        <v>42284</v>
      </c>
      <c r="B99" s="1">
        <f>IF(Table1[[#This Row],[Date]]="",B98,Table1[[#This Row],[Date]])</f>
        <v>42284</v>
      </c>
      <c r="C99" s="3">
        <f>WEEKNUM(Table1[[#This Row],[DateReal]])</f>
        <v>41</v>
      </c>
      <c r="D99" t="s">
        <v>54</v>
      </c>
      <c r="E99" t="s">
        <v>55</v>
      </c>
      <c r="G99">
        <v>1</v>
      </c>
    </row>
    <row r="100" spans="1:7" x14ac:dyDescent="0.25">
      <c r="A100" s="1">
        <v>42284</v>
      </c>
      <c r="B100" s="1">
        <f>IF(Table1[[#This Row],[Date]]="",B99,Table1[[#This Row],[Date]])</f>
        <v>42284</v>
      </c>
      <c r="C100" s="3">
        <f>WEEKNUM(Table1[[#This Row],[DateReal]])</f>
        <v>41</v>
      </c>
      <c r="D100" t="s">
        <v>9</v>
      </c>
      <c r="E100" t="s">
        <v>65</v>
      </c>
      <c r="G100">
        <v>1</v>
      </c>
    </row>
    <row r="101" spans="1:7" x14ac:dyDescent="0.25">
      <c r="A101" s="1">
        <v>42284</v>
      </c>
      <c r="B101" s="1">
        <f>IF(Table1[[#This Row],[Date]]="",B100,Table1[[#This Row],[Date]])</f>
        <v>42284</v>
      </c>
      <c r="C101" s="3">
        <f>WEEKNUM(Table1[[#This Row],[DateReal]])</f>
        <v>41</v>
      </c>
      <c r="D101" t="s">
        <v>9</v>
      </c>
      <c r="E101" t="s">
        <v>47</v>
      </c>
      <c r="G101">
        <v>1</v>
      </c>
    </row>
    <row r="102" spans="1:7" x14ac:dyDescent="0.25">
      <c r="A102" s="1">
        <v>42285</v>
      </c>
      <c r="B102" s="1">
        <f>IF(Table1[[#This Row],[Date]]="",B101,Table1[[#This Row],[Date]])</f>
        <v>42285</v>
      </c>
      <c r="C102" s="3">
        <f>WEEKNUM(Table1[[#This Row],[DateReal]])</f>
        <v>41</v>
      </c>
      <c r="D102" t="s">
        <v>57</v>
      </c>
      <c r="E102" t="s">
        <v>79</v>
      </c>
      <c r="G102">
        <v>0.5</v>
      </c>
    </row>
    <row r="103" spans="1:7" x14ac:dyDescent="0.25">
      <c r="A103" s="1">
        <v>42285</v>
      </c>
      <c r="B103" s="1">
        <f>IF(Table1[[#This Row],[Date]]="",B102,Table1[[#This Row],[Date]])</f>
        <v>42285</v>
      </c>
      <c r="C103" s="3">
        <f>WEEKNUM(Table1[[#This Row],[DateReal]])</f>
        <v>41</v>
      </c>
      <c r="D103" t="s">
        <v>45</v>
      </c>
      <c r="E103" t="s">
        <v>45</v>
      </c>
      <c r="G103">
        <v>1.5</v>
      </c>
    </row>
    <row r="104" spans="1:7" x14ac:dyDescent="0.25">
      <c r="A104" s="1">
        <v>42285</v>
      </c>
      <c r="B104" s="1">
        <f>IF(Table1[[#This Row],[Date]]="",B103,Table1[[#This Row],[Date]])</f>
        <v>42285</v>
      </c>
      <c r="C104" s="3">
        <f>WEEKNUM(Table1[[#This Row],[DateReal]])</f>
        <v>41</v>
      </c>
      <c r="D104" t="s">
        <v>6</v>
      </c>
      <c r="E104" t="s">
        <v>7</v>
      </c>
      <c r="G104">
        <v>1</v>
      </c>
    </row>
    <row r="105" spans="1:7" x14ac:dyDescent="0.25">
      <c r="A105" s="1">
        <v>42285</v>
      </c>
      <c r="B105" s="1">
        <f>IF(Table1[[#This Row],[Date]]="",B104,Table1[[#This Row],[Date]])</f>
        <v>42285</v>
      </c>
      <c r="C105" s="3">
        <f>WEEKNUM(Table1[[#This Row],[DateReal]])</f>
        <v>41</v>
      </c>
      <c r="D105" t="s">
        <v>57</v>
      </c>
      <c r="E105" t="s">
        <v>9</v>
      </c>
      <c r="F105" t="s">
        <v>84</v>
      </c>
      <c r="G105">
        <v>1.5</v>
      </c>
    </row>
    <row r="106" spans="1:7" x14ac:dyDescent="0.25">
      <c r="A106" s="1">
        <v>42285</v>
      </c>
      <c r="B106" s="1">
        <f>IF(Table1[[#This Row],[Date]]="",B105,Table1[[#This Row],[Date]])</f>
        <v>42285</v>
      </c>
      <c r="C106" s="3">
        <f>WEEKNUM(Table1[[#This Row],[DateReal]])</f>
        <v>41</v>
      </c>
      <c r="D106" t="s">
        <v>9</v>
      </c>
      <c r="E106" t="s">
        <v>65</v>
      </c>
      <c r="G106">
        <v>0.5</v>
      </c>
    </row>
    <row r="107" spans="1:7" x14ac:dyDescent="0.25">
      <c r="A107" s="1">
        <v>42285</v>
      </c>
      <c r="B107" s="1">
        <f>IF(Table1[[#This Row],[Date]]="",B106,Table1[[#This Row],[Date]])</f>
        <v>42285</v>
      </c>
      <c r="C107" s="3">
        <f>WEEKNUM(Table1[[#This Row],[DateReal]])</f>
        <v>41</v>
      </c>
      <c r="D107" t="s">
        <v>9</v>
      </c>
      <c r="E107" t="s">
        <v>47</v>
      </c>
      <c r="G107">
        <v>2</v>
      </c>
    </row>
    <row r="108" spans="1:7" x14ac:dyDescent="0.25">
      <c r="A108" s="1">
        <v>42285</v>
      </c>
      <c r="B108" s="1">
        <f>IF(Table1[[#This Row],[Date]]="",B107,Table1[[#This Row],[Date]])</f>
        <v>42285</v>
      </c>
      <c r="C108" s="3">
        <f>WEEKNUM(Table1[[#This Row],[DateReal]])</f>
        <v>41</v>
      </c>
      <c r="D108" t="s">
        <v>9</v>
      </c>
      <c r="E108" t="s">
        <v>10</v>
      </c>
      <c r="F108" t="s">
        <v>85</v>
      </c>
      <c r="G108">
        <v>0.5</v>
      </c>
    </row>
    <row r="109" spans="1:7" x14ac:dyDescent="0.25">
      <c r="A109" s="1">
        <v>42285</v>
      </c>
      <c r="B109" s="1">
        <f>IF(Table1[[#This Row],[Date]]="",B108,Table1[[#This Row],[Date]])</f>
        <v>42285</v>
      </c>
      <c r="C109" s="3">
        <f>WEEKNUM(Table1[[#This Row],[DateReal]])</f>
        <v>41</v>
      </c>
      <c r="D109" t="s">
        <v>57</v>
      </c>
      <c r="E109" t="s">
        <v>111</v>
      </c>
      <c r="F109" t="s">
        <v>83</v>
      </c>
      <c r="G109">
        <v>2.5</v>
      </c>
    </row>
    <row r="110" spans="1:7" x14ac:dyDescent="0.25">
      <c r="A110" s="1">
        <v>42285</v>
      </c>
      <c r="B110" s="1">
        <f>IF(Table1[[#This Row],[Date]]="",B109,Table1[[#This Row],[Date]])</f>
        <v>42285</v>
      </c>
      <c r="C110" s="3">
        <f>WEEKNUM(Table1[[#This Row],[DateReal]])</f>
        <v>41</v>
      </c>
      <c r="D110" t="s">
        <v>9</v>
      </c>
      <c r="E110" t="s">
        <v>86</v>
      </c>
      <c r="G110">
        <v>0.5</v>
      </c>
    </row>
    <row r="111" spans="1:7" x14ac:dyDescent="0.25">
      <c r="A111" s="1">
        <v>42285</v>
      </c>
      <c r="B111" s="1">
        <f>IF(Table1[[#This Row],[Date]]="",B110,Table1[[#This Row],[Date]])</f>
        <v>42285</v>
      </c>
      <c r="C111" s="3">
        <f>WEEKNUM(Table1[[#This Row],[DateReal]])</f>
        <v>41</v>
      </c>
      <c r="D111" t="s">
        <v>15</v>
      </c>
      <c r="E111" t="s">
        <v>24</v>
      </c>
      <c r="G111">
        <v>1</v>
      </c>
    </row>
    <row r="112" spans="1:7" x14ac:dyDescent="0.25">
      <c r="A112" s="1">
        <v>42286</v>
      </c>
      <c r="B112" s="1">
        <f>IF(Table1[[#This Row],[Date]]="",B111,Table1[[#This Row],[Date]])</f>
        <v>42286</v>
      </c>
      <c r="C112" s="3">
        <f>WEEKNUM(Table1[[#This Row],[DateReal]])</f>
        <v>41</v>
      </c>
      <c r="D112" t="s">
        <v>9</v>
      </c>
      <c r="E112" t="s">
        <v>36</v>
      </c>
      <c r="G112">
        <v>0.5</v>
      </c>
    </row>
    <row r="113" spans="1:7" x14ac:dyDescent="0.25">
      <c r="A113" s="1">
        <v>42286</v>
      </c>
      <c r="B113" s="1">
        <f>IF(Table1[[#This Row],[Date]]="",B112,Table1[[#This Row],[Date]])</f>
        <v>42286</v>
      </c>
      <c r="C113" s="3">
        <f>WEEKNUM(Table1[[#This Row],[DateReal]])</f>
        <v>41</v>
      </c>
      <c r="D113" t="s">
        <v>9</v>
      </c>
      <c r="E113" t="s">
        <v>7</v>
      </c>
      <c r="G113">
        <v>0.5</v>
      </c>
    </row>
    <row r="114" spans="1:7" x14ac:dyDescent="0.25">
      <c r="A114" s="1">
        <v>42286</v>
      </c>
      <c r="B114" s="1">
        <f>IF(Table1[[#This Row],[Date]]="",B113,Table1[[#This Row],[Date]])</f>
        <v>42286</v>
      </c>
      <c r="C114" s="3">
        <f>WEEKNUM(Table1[[#This Row],[DateReal]])</f>
        <v>41</v>
      </c>
      <c r="D114" t="s">
        <v>15</v>
      </c>
      <c r="E114" t="s">
        <v>16</v>
      </c>
      <c r="G114">
        <v>1.5</v>
      </c>
    </row>
    <row r="115" spans="1:7" x14ac:dyDescent="0.25">
      <c r="A115" s="1">
        <v>42286</v>
      </c>
      <c r="B115" s="1">
        <f>IF(Table1[[#This Row],[Date]]="",B114,Table1[[#This Row],[Date]])</f>
        <v>42286</v>
      </c>
      <c r="C115" s="3">
        <f>WEEKNUM(Table1[[#This Row],[DateReal]])</f>
        <v>41</v>
      </c>
      <c r="D115" t="s">
        <v>9</v>
      </c>
      <c r="E115" t="s">
        <v>55</v>
      </c>
      <c r="G115">
        <v>0.5</v>
      </c>
    </row>
    <row r="116" spans="1:7" x14ac:dyDescent="0.25">
      <c r="A116" s="1">
        <v>42286</v>
      </c>
      <c r="B116" s="1">
        <f>IF(Table1[[#This Row],[Date]]="",B115,Table1[[#This Row],[Date]])</f>
        <v>42286</v>
      </c>
      <c r="C116" s="3">
        <f>WEEKNUM(Table1[[#This Row],[DateReal]])</f>
        <v>41</v>
      </c>
      <c r="D116" t="s">
        <v>9</v>
      </c>
      <c r="E116" t="s">
        <v>47</v>
      </c>
      <c r="G116">
        <v>1</v>
      </c>
    </row>
    <row r="117" spans="1:7" x14ac:dyDescent="0.25">
      <c r="A117" s="1">
        <v>42286</v>
      </c>
      <c r="B117" s="1">
        <f>IF(Table1[[#This Row],[Date]]="",B116,Table1[[#This Row],[Date]])</f>
        <v>42286</v>
      </c>
      <c r="C117" s="3">
        <f>WEEKNUM(Table1[[#This Row],[DateReal]])</f>
        <v>41</v>
      </c>
      <c r="D117" t="s">
        <v>57</v>
      </c>
      <c r="E117" t="s">
        <v>111</v>
      </c>
      <c r="F117" t="s">
        <v>83</v>
      </c>
      <c r="G117">
        <v>1</v>
      </c>
    </row>
    <row r="118" spans="1:7" x14ac:dyDescent="0.25">
      <c r="A118" s="1">
        <v>42286</v>
      </c>
      <c r="B118" s="1">
        <f>IF(Table1[[#This Row],[Date]]="",B117,Table1[[#This Row],[Date]])</f>
        <v>42286</v>
      </c>
      <c r="C118" s="3">
        <f>WEEKNUM(Table1[[#This Row],[DateReal]])</f>
        <v>41</v>
      </c>
      <c r="D118" t="s">
        <v>15</v>
      </c>
      <c r="E118" t="s">
        <v>24</v>
      </c>
      <c r="F118" t="s">
        <v>87</v>
      </c>
      <c r="G118">
        <v>1</v>
      </c>
    </row>
    <row r="119" spans="1:7" x14ac:dyDescent="0.25">
      <c r="A119" s="1">
        <v>42287</v>
      </c>
      <c r="B119" s="1">
        <f>IF(Table1[[#This Row],[Date]]="",B118,Table1[[#This Row],[Date]])</f>
        <v>42287</v>
      </c>
      <c r="C119" s="3">
        <f>WEEKNUM(Table1[[#This Row],[DateReal]])</f>
        <v>41</v>
      </c>
      <c r="D119" t="s">
        <v>9</v>
      </c>
      <c r="E119" t="s">
        <v>47</v>
      </c>
      <c r="G119">
        <v>2.5</v>
      </c>
    </row>
    <row r="120" spans="1:7" x14ac:dyDescent="0.25">
      <c r="A120" s="1">
        <v>42289</v>
      </c>
      <c r="B120" s="1">
        <f>IF(Table1[[#This Row],[Date]]="",B119,Table1[[#This Row],[Date]])</f>
        <v>42289</v>
      </c>
      <c r="C120" s="3">
        <f>WEEKNUM(Table1[[#This Row],[DateReal]])</f>
        <v>42</v>
      </c>
      <c r="D120" t="s">
        <v>9</v>
      </c>
      <c r="E120" t="s">
        <v>47</v>
      </c>
      <c r="G120">
        <v>1</v>
      </c>
    </row>
    <row r="121" spans="1:7" x14ac:dyDescent="0.25">
      <c r="A121" s="1">
        <v>42289</v>
      </c>
      <c r="B121" s="1">
        <f>IF(Table1[[#This Row],[Date]]="",B120,Table1[[#This Row],[Date]])</f>
        <v>42289</v>
      </c>
      <c r="C121" s="3">
        <f>WEEKNUM(Table1[[#This Row],[DateReal]])</f>
        <v>42</v>
      </c>
      <c r="D121" t="s">
        <v>57</v>
      </c>
      <c r="E121" t="s">
        <v>9</v>
      </c>
      <c r="F121" t="s">
        <v>84</v>
      </c>
      <c r="G121">
        <v>0.5</v>
      </c>
    </row>
    <row r="122" spans="1:7" x14ac:dyDescent="0.25">
      <c r="A122" s="1">
        <v>42289</v>
      </c>
      <c r="B122" s="1">
        <f>IF(Table1[[#This Row],[Date]]="",B121,Table1[[#This Row],[Date]])</f>
        <v>42289</v>
      </c>
      <c r="C122" s="3">
        <f>WEEKNUM(Table1[[#This Row],[DateReal]])</f>
        <v>42</v>
      </c>
      <c r="D122" t="s">
        <v>6</v>
      </c>
      <c r="E122" t="s">
        <v>7</v>
      </c>
      <c r="G122">
        <v>0.5</v>
      </c>
    </row>
    <row r="123" spans="1:7" x14ac:dyDescent="0.25">
      <c r="A123" s="1">
        <v>42289</v>
      </c>
      <c r="B123" s="1">
        <f>IF(Table1[[#This Row],[Date]]="",B122,Table1[[#This Row],[Date]])</f>
        <v>42289</v>
      </c>
      <c r="C123" s="3">
        <f>WEEKNUM(Table1[[#This Row],[DateReal]])</f>
        <v>42</v>
      </c>
      <c r="D123" t="s">
        <v>15</v>
      </c>
      <c r="E123" t="s">
        <v>16</v>
      </c>
      <c r="G123">
        <v>0.5</v>
      </c>
    </row>
    <row r="124" spans="1:7" x14ac:dyDescent="0.25">
      <c r="A124" s="1">
        <v>42289</v>
      </c>
      <c r="B124" s="1">
        <f>IF(Table1[[#This Row],[Date]]="",B123,Table1[[#This Row],[Date]])</f>
        <v>42289</v>
      </c>
      <c r="C124" s="3">
        <f>WEEKNUM(Table1[[#This Row],[DateReal]])</f>
        <v>42</v>
      </c>
      <c r="D124" t="s">
        <v>9</v>
      </c>
      <c r="E124" t="s">
        <v>55</v>
      </c>
      <c r="G124">
        <v>2.5</v>
      </c>
    </row>
    <row r="125" spans="1:7" x14ac:dyDescent="0.25">
      <c r="A125" s="6">
        <v>42289</v>
      </c>
      <c r="B125" s="12">
        <f>IF(Table1[[#This Row],[Date]]="",B124,Table1[[#This Row],[Date]])</f>
        <v>42289</v>
      </c>
      <c r="C125" s="3">
        <f>WEEKNUM(Table1[[#This Row],[DateReal]])</f>
        <v>42</v>
      </c>
      <c r="D125" s="7" t="s">
        <v>57</v>
      </c>
      <c r="E125" s="7" t="s">
        <v>9</v>
      </c>
      <c r="F125" t="s">
        <v>84</v>
      </c>
      <c r="G125" s="7">
        <v>1.5</v>
      </c>
    </row>
    <row r="126" spans="1:7" x14ac:dyDescent="0.25">
      <c r="A126" s="8">
        <v>42289</v>
      </c>
      <c r="B126" s="13">
        <f>IF(Table1[[#This Row],[Date]]="",B125,Table1[[#This Row],[Date]])</f>
        <v>42289</v>
      </c>
      <c r="C126" s="3">
        <f>WEEKNUM(Table1[[#This Row],[DateReal]])</f>
        <v>42</v>
      </c>
      <c r="D126" s="9" t="s">
        <v>15</v>
      </c>
      <c r="E126" s="9" t="s">
        <v>89</v>
      </c>
      <c r="G126" s="9">
        <v>1</v>
      </c>
    </row>
    <row r="127" spans="1:7" x14ac:dyDescent="0.25">
      <c r="A127" s="1">
        <v>42290</v>
      </c>
      <c r="B127" s="1">
        <f>IF(Table1[[#This Row],[Date]]="",B126,Table1[[#This Row],[Date]])</f>
        <v>42290</v>
      </c>
      <c r="C127" s="3">
        <f>WEEKNUM(Table1[[#This Row],[DateReal]])</f>
        <v>42</v>
      </c>
      <c r="D127" t="s">
        <v>57</v>
      </c>
      <c r="E127" t="s">
        <v>79</v>
      </c>
      <c r="G127">
        <v>1</v>
      </c>
    </row>
    <row r="128" spans="1:7" x14ac:dyDescent="0.25">
      <c r="A128" s="1">
        <v>42290</v>
      </c>
      <c r="B128" s="1">
        <f>IF(Table1[[#This Row],[Date]]="",B127,Table1[[#This Row],[Date]])</f>
        <v>42290</v>
      </c>
      <c r="C128" s="3">
        <f>WEEKNUM(Table1[[#This Row],[DateReal]])</f>
        <v>42</v>
      </c>
      <c r="D128" t="s">
        <v>6</v>
      </c>
      <c r="E128" t="s">
        <v>7</v>
      </c>
      <c r="F128" t="s">
        <v>88</v>
      </c>
      <c r="G128">
        <v>1.5</v>
      </c>
    </row>
    <row r="129" spans="1:24" x14ac:dyDescent="0.25">
      <c r="A129" s="1">
        <v>42290</v>
      </c>
      <c r="B129" s="1">
        <f>IF(Table1[[#This Row],[Date]]="",B128,Table1[[#This Row],[Date]])</f>
        <v>42290</v>
      </c>
      <c r="C129" s="3">
        <f>WEEKNUM(Table1[[#This Row],[DateReal]])</f>
        <v>42</v>
      </c>
      <c r="D129" t="s">
        <v>15</v>
      </c>
      <c r="E129" t="s">
        <v>16</v>
      </c>
      <c r="G129">
        <v>0.5</v>
      </c>
    </row>
    <row r="130" spans="1:24" x14ac:dyDescent="0.25">
      <c r="A130" s="1">
        <v>42290</v>
      </c>
      <c r="B130" s="1">
        <f>IF(Table1[[#This Row],[Date]]="",B129,Table1[[#This Row],[Date]])</f>
        <v>42290</v>
      </c>
      <c r="C130" s="3">
        <f>WEEKNUM(Table1[[#This Row],[DateReal]])</f>
        <v>42</v>
      </c>
      <c r="D130" t="s">
        <v>57</v>
      </c>
      <c r="E130" t="s">
        <v>82</v>
      </c>
      <c r="G130">
        <v>1</v>
      </c>
    </row>
    <row r="131" spans="1:24" x14ac:dyDescent="0.25">
      <c r="A131" s="1">
        <v>42290</v>
      </c>
      <c r="B131" s="1">
        <f>IF(Table1[[#This Row],[Date]]="",B130,Table1[[#This Row],[Date]])</f>
        <v>42290</v>
      </c>
      <c r="C131" s="3">
        <f>WEEKNUM(Table1[[#This Row],[DateReal]])</f>
        <v>42</v>
      </c>
      <c r="D131" t="s">
        <v>6</v>
      </c>
      <c r="E131" t="s">
        <v>7</v>
      </c>
      <c r="G131">
        <v>1</v>
      </c>
    </row>
    <row r="132" spans="1:24" x14ac:dyDescent="0.25">
      <c r="A132" s="1">
        <v>42291</v>
      </c>
      <c r="B132" s="1">
        <f>IF(Table1[[#This Row],[Date]]="",B131,Table1[[#This Row],[Date]])</f>
        <v>42291</v>
      </c>
      <c r="C132" s="3">
        <f>WEEKNUM(Table1[[#This Row],[DateReal]])</f>
        <v>42</v>
      </c>
      <c r="D132" t="s">
        <v>4</v>
      </c>
      <c r="E132" t="s">
        <v>89</v>
      </c>
      <c r="G132">
        <v>3.5</v>
      </c>
    </row>
    <row r="133" spans="1:24" x14ac:dyDescent="0.25">
      <c r="A133" s="1">
        <v>42291</v>
      </c>
      <c r="B133" s="1">
        <f>IF(Table1[[#This Row],[Date]]="",B132,Table1[[#This Row],[Date]])</f>
        <v>42291</v>
      </c>
      <c r="C133" s="3">
        <f>WEEKNUM(Table1[[#This Row],[DateReal]])</f>
        <v>42</v>
      </c>
      <c r="D133" t="s">
        <v>6</v>
      </c>
      <c r="E133" t="s">
        <v>7</v>
      </c>
      <c r="G133">
        <v>2</v>
      </c>
    </row>
    <row r="134" spans="1:24" x14ac:dyDescent="0.25">
      <c r="A134" s="1">
        <v>42292</v>
      </c>
      <c r="B134" s="1">
        <f>IF(Table1[[#This Row],[Date]]="",B133,Table1[[#This Row],[Date]])</f>
        <v>42292</v>
      </c>
      <c r="C134" s="3">
        <f>WEEKNUM(Table1[[#This Row],[DateReal]])</f>
        <v>42</v>
      </c>
      <c r="D134" t="s">
        <v>57</v>
      </c>
      <c r="E134" t="s">
        <v>79</v>
      </c>
      <c r="G134">
        <v>1</v>
      </c>
    </row>
    <row r="135" spans="1:24" x14ac:dyDescent="0.25">
      <c r="A135" s="1">
        <v>42292</v>
      </c>
      <c r="B135" s="1">
        <f>IF(Table1[[#This Row],[Date]]="",B134,Table1[[#This Row],[Date]])</f>
        <v>42292</v>
      </c>
      <c r="C135" s="3">
        <f>WEEKNUM(Table1[[#This Row],[DateReal]])</f>
        <v>42</v>
      </c>
      <c r="D135" t="s">
        <v>54</v>
      </c>
      <c r="E135" t="s">
        <v>24</v>
      </c>
      <c r="G135">
        <v>2</v>
      </c>
    </row>
    <row r="136" spans="1:24" x14ac:dyDescent="0.25">
      <c r="A136" s="1">
        <v>42292</v>
      </c>
      <c r="B136" s="1">
        <f>IF(Table1[[#This Row],[Date]]="",B135,Table1[[#This Row],[Date]])</f>
        <v>42292</v>
      </c>
      <c r="C136" s="3">
        <f>WEEKNUM(Table1[[#This Row],[DateReal]])</f>
        <v>42</v>
      </c>
      <c r="D136" t="s">
        <v>57</v>
      </c>
      <c r="E136" t="s">
        <v>9</v>
      </c>
      <c r="F136" t="s">
        <v>90</v>
      </c>
      <c r="G136">
        <v>1</v>
      </c>
    </row>
    <row r="137" spans="1:24" x14ac:dyDescent="0.25">
      <c r="A137" s="1">
        <v>42292</v>
      </c>
      <c r="B137" s="1">
        <f>IF(Table1[[#This Row],[Date]]="",B136,Table1[[#This Row],[Date]])</f>
        <v>42292</v>
      </c>
      <c r="C137" s="3">
        <f>WEEKNUM(Table1[[#This Row],[DateReal]])</f>
        <v>42</v>
      </c>
      <c r="D137" t="s">
        <v>9</v>
      </c>
      <c r="E137" t="s">
        <v>22</v>
      </c>
      <c r="F137" t="s">
        <v>91</v>
      </c>
      <c r="G137">
        <v>0.5</v>
      </c>
    </row>
    <row r="138" spans="1:24" x14ac:dyDescent="0.25">
      <c r="A138" s="1">
        <v>42292</v>
      </c>
      <c r="B138" s="1">
        <f>IF(Table1[[#This Row],[Date]]="",B137,Table1[[#This Row],[Date]])</f>
        <v>42292</v>
      </c>
      <c r="C138" s="3">
        <f>WEEKNUM(Table1[[#This Row],[DateReal]])</f>
        <v>42</v>
      </c>
      <c r="D138" t="s">
        <v>54</v>
      </c>
      <c r="E138" t="s">
        <v>55</v>
      </c>
      <c r="F138" t="s">
        <v>92</v>
      </c>
      <c r="G138">
        <v>0.5</v>
      </c>
    </row>
    <row r="139" spans="1:24" x14ac:dyDescent="0.25">
      <c r="A139" s="1">
        <v>42292</v>
      </c>
      <c r="B139" s="1">
        <f>IF(Table1[[#This Row],[Date]]="",B138,Table1[[#This Row],[Date]])</f>
        <v>42292</v>
      </c>
      <c r="C139" s="3">
        <f>WEEKNUM(Table1[[#This Row],[DateReal]])</f>
        <v>42</v>
      </c>
      <c r="D139" t="s">
        <v>4</v>
      </c>
      <c r="E139" t="s">
        <v>89</v>
      </c>
      <c r="G139">
        <v>1.5</v>
      </c>
    </row>
    <row r="140" spans="1:24" x14ac:dyDescent="0.25">
      <c r="A140" s="1">
        <v>42292</v>
      </c>
      <c r="B140" s="1">
        <f>IF(Table1[[#This Row],[Date]]="",B139,Table1[[#This Row],[Date]])</f>
        <v>42292</v>
      </c>
      <c r="C140" s="3">
        <f>WEEKNUM(Table1[[#This Row],[DateReal]])</f>
        <v>42</v>
      </c>
      <c r="D140" t="s">
        <v>45</v>
      </c>
      <c r="E140" t="s">
        <v>45</v>
      </c>
      <c r="G140">
        <f>4-1.5</f>
        <v>2.5</v>
      </c>
    </row>
    <row r="141" spans="1:24" x14ac:dyDescent="0.25">
      <c r="A141" s="1">
        <v>42293</v>
      </c>
      <c r="B141" s="1">
        <f>IF(Table1[[#This Row],[Date]]="",B140,Table1[[#This Row],[Date]])</f>
        <v>42293</v>
      </c>
      <c r="C141" s="3">
        <f>WEEKNUM(Table1[[#This Row],[DateReal]])</f>
        <v>42</v>
      </c>
      <c r="D141" t="s">
        <v>9</v>
      </c>
      <c r="E141" t="s">
        <v>6</v>
      </c>
      <c r="F141" t="s">
        <v>93</v>
      </c>
      <c r="G141">
        <v>1</v>
      </c>
      <c r="P141" s="5"/>
      <c r="Q141" s="4"/>
      <c r="R141" s="4"/>
      <c r="S141" s="4"/>
      <c r="T141" s="4"/>
      <c r="U141" s="4"/>
      <c r="V141" s="4"/>
      <c r="W141" s="4"/>
      <c r="X141" s="4"/>
    </row>
    <row r="142" spans="1:24" x14ac:dyDescent="0.25">
      <c r="A142" s="1">
        <v>42293</v>
      </c>
      <c r="B142" s="1">
        <f>IF(Table1[[#This Row],[Date]]="",B141,Table1[[#This Row],[Date]])</f>
        <v>42293</v>
      </c>
      <c r="C142" s="3">
        <f>WEEKNUM(Table1[[#This Row],[DateReal]])</f>
        <v>42</v>
      </c>
      <c r="D142" t="s">
        <v>9</v>
      </c>
      <c r="E142" t="s">
        <v>7</v>
      </c>
      <c r="G142">
        <v>1</v>
      </c>
      <c r="P142" s="5"/>
      <c r="Q142" s="4"/>
      <c r="R142" s="4"/>
      <c r="S142" s="4"/>
      <c r="T142" s="4"/>
      <c r="U142" s="4"/>
      <c r="V142" s="4"/>
      <c r="W142" s="4"/>
      <c r="X142" s="4"/>
    </row>
    <row r="143" spans="1:24" x14ac:dyDescent="0.25">
      <c r="A143" s="1">
        <v>42293</v>
      </c>
      <c r="B143" s="1">
        <f>IF(Table1[[#This Row],[Date]]="",B142,Table1[[#This Row],[Date]])</f>
        <v>42293</v>
      </c>
      <c r="C143" s="3">
        <f>WEEKNUM(Table1[[#This Row],[DateReal]])</f>
        <v>42</v>
      </c>
      <c r="D143" t="s">
        <v>15</v>
      </c>
      <c r="E143" t="s">
        <v>94</v>
      </c>
      <c r="G143">
        <v>1</v>
      </c>
      <c r="P143" s="5"/>
      <c r="Q143" s="4"/>
      <c r="R143" s="4"/>
      <c r="S143" s="4"/>
      <c r="T143" s="4"/>
      <c r="U143" s="4"/>
      <c r="V143" s="4"/>
      <c r="W143" s="4"/>
      <c r="X143" s="4"/>
    </row>
    <row r="144" spans="1:24" x14ac:dyDescent="0.25">
      <c r="A144" s="1">
        <v>42293</v>
      </c>
      <c r="B144" s="1">
        <f>IF(Table1[[#This Row],[Date]]="",B143,Table1[[#This Row],[Date]])</f>
        <v>42293</v>
      </c>
      <c r="C144" s="3">
        <f>WEEKNUM(Table1[[#This Row],[DateReal]])</f>
        <v>42</v>
      </c>
      <c r="D144" t="s">
        <v>4</v>
      </c>
      <c r="E144" t="s">
        <v>89</v>
      </c>
      <c r="G144">
        <v>1</v>
      </c>
      <c r="P144" s="5"/>
      <c r="Q144" s="4"/>
      <c r="R144" s="4"/>
      <c r="S144" s="4"/>
      <c r="T144" s="4"/>
      <c r="U144" s="4"/>
      <c r="V144" s="4"/>
      <c r="W144" s="4"/>
      <c r="X144" s="4"/>
    </row>
    <row r="145" spans="1:24" x14ac:dyDescent="0.25">
      <c r="A145" s="1">
        <v>42293</v>
      </c>
      <c r="B145" s="1">
        <f>IF(Table1[[#This Row],[Date]]="",B144,Table1[[#This Row],[Date]])</f>
        <v>42293</v>
      </c>
      <c r="C145" s="3">
        <f>WEEKNUM(Table1[[#This Row],[DateReal]])</f>
        <v>42</v>
      </c>
      <c r="D145" t="s">
        <v>9</v>
      </c>
      <c r="E145" t="s">
        <v>149</v>
      </c>
      <c r="F145" t="s">
        <v>149</v>
      </c>
      <c r="G145">
        <v>3</v>
      </c>
      <c r="P145" s="5"/>
      <c r="Q145" s="4"/>
      <c r="R145" s="4"/>
      <c r="S145" s="4"/>
      <c r="T145" s="4"/>
      <c r="U145" s="4"/>
      <c r="V145" s="4"/>
      <c r="W145" s="4"/>
      <c r="X145" s="4"/>
    </row>
    <row r="146" spans="1:24" x14ac:dyDescent="0.25">
      <c r="A146" s="1">
        <v>42293</v>
      </c>
      <c r="B146" s="1">
        <f>IF(Table1[[#This Row],[Date]]="",B145,Table1[[#This Row],[Date]])</f>
        <v>42293</v>
      </c>
      <c r="C146" s="3">
        <f>WEEKNUM(Table1[[#This Row],[DateReal]])</f>
        <v>42</v>
      </c>
      <c r="D146" t="s">
        <v>45</v>
      </c>
      <c r="E146" t="s">
        <v>45</v>
      </c>
      <c r="G146">
        <v>0.5</v>
      </c>
      <c r="P146" s="5"/>
      <c r="Q146" s="4"/>
      <c r="R146" s="4"/>
      <c r="S146" s="4"/>
      <c r="T146" s="4"/>
      <c r="U146" s="4"/>
      <c r="V146" s="4"/>
      <c r="W146" s="4"/>
      <c r="X146" s="4"/>
    </row>
    <row r="147" spans="1:24" x14ac:dyDescent="0.25">
      <c r="A147" s="1">
        <v>42294</v>
      </c>
      <c r="B147" s="1">
        <f>IF(Table1[[#This Row],[Date]]="",B146,Table1[[#This Row],[Date]])</f>
        <v>42294</v>
      </c>
      <c r="C147" s="3">
        <f>WEEKNUM(Table1[[#This Row],[DateReal]])</f>
        <v>42</v>
      </c>
      <c r="D147" t="s">
        <v>57</v>
      </c>
      <c r="E147" t="s">
        <v>9</v>
      </c>
      <c r="F147" t="s">
        <v>84</v>
      </c>
      <c r="G147">
        <v>3</v>
      </c>
      <c r="P147" s="5"/>
      <c r="Q147" s="4"/>
      <c r="R147" s="4"/>
      <c r="S147" s="4"/>
      <c r="T147" s="4"/>
      <c r="U147" s="4"/>
      <c r="V147" s="4"/>
      <c r="W147" s="4"/>
      <c r="X147" s="4"/>
    </row>
    <row r="148" spans="1:24" x14ac:dyDescent="0.25">
      <c r="A148" s="1">
        <v>42296</v>
      </c>
      <c r="B148" s="1">
        <f>IF(Table1[[#This Row],[Date]]="",B147,Table1[[#This Row],[Date]])</f>
        <v>42296</v>
      </c>
      <c r="C148" s="3">
        <f>WEEKNUM(Table1[[#This Row],[DateReal]])</f>
        <v>43</v>
      </c>
      <c r="D148" t="s">
        <v>14</v>
      </c>
      <c r="E148" t="s">
        <v>95</v>
      </c>
      <c r="G148">
        <v>0.5</v>
      </c>
    </row>
    <row r="149" spans="1:24" x14ac:dyDescent="0.25">
      <c r="A149" s="1">
        <v>42296</v>
      </c>
      <c r="B149" s="1">
        <f>IF(Table1[[#This Row],[Date]]="",B148,Table1[[#This Row],[Date]])</f>
        <v>42296</v>
      </c>
      <c r="C149" s="3">
        <f>WEEKNUM(Table1[[#This Row],[DateReal]])</f>
        <v>43</v>
      </c>
      <c r="D149" t="s">
        <v>7</v>
      </c>
      <c r="E149" t="s">
        <v>7</v>
      </c>
      <c r="G149">
        <v>2</v>
      </c>
    </row>
    <row r="150" spans="1:24" x14ac:dyDescent="0.25">
      <c r="A150" s="1">
        <v>42296</v>
      </c>
      <c r="B150" s="1">
        <f>IF(Table1[[#This Row],[Date]]="",B149,Table1[[#This Row],[Date]])</f>
        <v>42296</v>
      </c>
      <c r="C150" s="3">
        <f>WEEKNUM(Table1[[#This Row],[DateReal]])</f>
        <v>43</v>
      </c>
      <c r="D150" t="s">
        <v>4</v>
      </c>
      <c r="E150" t="s">
        <v>89</v>
      </c>
      <c r="G150">
        <v>2</v>
      </c>
    </row>
    <row r="151" spans="1:24" x14ac:dyDescent="0.25">
      <c r="A151" s="1">
        <v>42296</v>
      </c>
      <c r="B151" s="1">
        <f>IF(Table1[[#This Row],[Date]]="",B150,Table1[[#This Row],[Date]])</f>
        <v>42296</v>
      </c>
      <c r="C151" s="3">
        <f>WEEKNUM(Table1[[#This Row],[DateReal]])</f>
        <v>43</v>
      </c>
      <c r="D151" t="s">
        <v>54</v>
      </c>
      <c r="E151" t="s">
        <v>55</v>
      </c>
      <c r="G151">
        <v>0.5</v>
      </c>
    </row>
    <row r="152" spans="1:24" x14ac:dyDescent="0.25">
      <c r="A152" s="1">
        <v>42296</v>
      </c>
      <c r="B152" s="1">
        <f>IF(Table1[[#This Row],[Date]]="",B151,Table1[[#This Row],[Date]])</f>
        <v>42296</v>
      </c>
      <c r="C152" s="3">
        <f>WEEKNUM(Table1[[#This Row],[DateReal]])</f>
        <v>43</v>
      </c>
      <c r="D152" t="s">
        <v>9</v>
      </c>
      <c r="E152" t="s">
        <v>149</v>
      </c>
      <c r="F152" t="s">
        <v>149</v>
      </c>
      <c r="G152">
        <v>0.5</v>
      </c>
    </row>
    <row r="153" spans="1:24" x14ac:dyDescent="0.25">
      <c r="A153" s="1">
        <v>42297</v>
      </c>
      <c r="B153" s="1">
        <f>IF(Table1[[#This Row],[Date]]="",B152,Table1[[#This Row],[Date]])</f>
        <v>42297</v>
      </c>
      <c r="C153" s="3">
        <f>WEEKNUM(Table1[[#This Row],[DateReal]])</f>
        <v>43</v>
      </c>
      <c r="D153" t="s">
        <v>14</v>
      </c>
      <c r="E153" t="s">
        <v>40</v>
      </c>
      <c r="G153">
        <v>0.5</v>
      </c>
    </row>
    <row r="154" spans="1:24" x14ac:dyDescent="0.25">
      <c r="A154" s="1">
        <v>42297</v>
      </c>
      <c r="B154" s="1">
        <f>IF(Table1[[#This Row],[Date]]="",B153,Table1[[#This Row],[Date]])</f>
        <v>42297</v>
      </c>
      <c r="C154" s="3">
        <f>WEEKNUM(Table1[[#This Row],[DateReal]])</f>
        <v>43</v>
      </c>
      <c r="D154" t="s">
        <v>57</v>
      </c>
      <c r="E154" t="s">
        <v>79</v>
      </c>
      <c r="G154">
        <v>1</v>
      </c>
    </row>
    <row r="155" spans="1:24" x14ac:dyDescent="0.25">
      <c r="A155" s="1">
        <v>42297</v>
      </c>
      <c r="B155" s="1">
        <f>IF(Table1[[#This Row],[Date]]="",B154,Table1[[#This Row],[Date]])</f>
        <v>42297</v>
      </c>
      <c r="C155" s="3">
        <f>WEEKNUM(Table1[[#This Row],[DateReal]])</f>
        <v>43</v>
      </c>
      <c r="D155" t="s">
        <v>9</v>
      </c>
      <c r="E155" t="s">
        <v>149</v>
      </c>
      <c r="F155" t="s">
        <v>149</v>
      </c>
      <c r="G155">
        <v>3.5</v>
      </c>
    </row>
    <row r="156" spans="1:24" x14ac:dyDescent="0.25">
      <c r="A156" s="1">
        <v>42297</v>
      </c>
      <c r="B156" s="1">
        <f>IF(Table1[[#This Row],[Date]]="",B155,Table1[[#This Row],[Date]])</f>
        <v>42297</v>
      </c>
      <c r="C156" s="3">
        <f>WEEKNUM(Table1[[#This Row],[DateReal]])</f>
        <v>43</v>
      </c>
      <c r="D156" t="s">
        <v>57</v>
      </c>
      <c r="E156" t="s">
        <v>82</v>
      </c>
      <c r="G156">
        <v>1</v>
      </c>
    </row>
    <row r="157" spans="1:24" x14ac:dyDescent="0.25">
      <c r="A157" s="1">
        <v>42297</v>
      </c>
      <c r="B157" s="1">
        <f>IF(Table1[[#This Row],[Date]]="",B156,Table1[[#This Row],[Date]])</f>
        <v>42297</v>
      </c>
      <c r="C157" s="3">
        <f>WEEKNUM(Table1[[#This Row],[DateReal]])</f>
        <v>43</v>
      </c>
      <c r="D157" t="s">
        <v>7</v>
      </c>
      <c r="E157" t="s">
        <v>7</v>
      </c>
      <c r="G157">
        <v>1</v>
      </c>
    </row>
    <row r="158" spans="1:24" x14ac:dyDescent="0.25">
      <c r="A158" s="1">
        <v>42297</v>
      </c>
      <c r="B158" s="1">
        <f>IF(Table1[[#This Row],[Date]]="",B157,Table1[[#This Row],[Date]])</f>
        <v>42297</v>
      </c>
      <c r="C158" s="3">
        <f>WEEKNUM(Table1[[#This Row],[DateReal]])</f>
        <v>43</v>
      </c>
      <c r="D158" t="s">
        <v>9</v>
      </c>
      <c r="E158" t="s">
        <v>22</v>
      </c>
      <c r="G158">
        <v>1.5</v>
      </c>
    </row>
    <row r="159" spans="1:24" x14ac:dyDescent="0.25">
      <c r="A159" s="1">
        <v>42298</v>
      </c>
      <c r="B159" s="1">
        <f>IF(Table1[[#This Row],[Date]]="",B158,Table1[[#This Row],[Date]])</f>
        <v>42298</v>
      </c>
      <c r="C159" s="3">
        <f>WEEKNUM(Table1[[#This Row],[DateReal]])</f>
        <v>43</v>
      </c>
      <c r="D159" t="s">
        <v>57</v>
      </c>
      <c r="E159" t="s">
        <v>111</v>
      </c>
      <c r="F159" t="s">
        <v>96</v>
      </c>
      <c r="G159">
        <v>1.5</v>
      </c>
    </row>
    <row r="160" spans="1:24" x14ac:dyDescent="0.25">
      <c r="A160" s="1">
        <v>42298</v>
      </c>
      <c r="B160" s="1">
        <f>IF(Table1[[#This Row],[Date]]="",B159,Table1[[#This Row],[Date]])</f>
        <v>42298</v>
      </c>
      <c r="C160" s="3">
        <f>WEEKNUM(Table1[[#This Row],[DateReal]])</f>
        <v>43</v>
      </c>
      <c r="D160" t="s">
        <v>9</v>
      </c>
      <c r="E160" t="s">
        <v>65</v>
      </c>
      <c r="G160">
        <v>0.5</v>
      </c>
    </row>
    <row r="161" spans="1:7" x14ac:dyDescent="0.25">
      <c r="A161" s="1">
        <v>42298</v>
      </c>
      <c r="B161" s="1">
        <f>IF(Table1[[#This Row],[Date]]="",B160,Table1[[#This Row],[Date]])</f>
        <v>42298</v>
      </c>
      <c r="C161" s="3">
        <f>WEEKNUM(Table1[[#This Row],[DateReal]])</f>
        <v>43</v>
      </c>
      <c r="D161" t="s">
        <v>9</v>
      </c>
      <c r="E161" t="s">
        <v>7</v>
      </c>
      <c r="G161">
        <v>0.5</v>
      </c>
    </row>
    <row r="162" spans="1:7" x14ac:dyDescent="0.25">
      <c r="A162" s="1">
        <v>42298</v>
      </c>
      <c r="B162" s="1">
        <f>IF(Table1[[#This Row],[Date]]="",B161,Table1[[#This Row],[Date]])</f>
        <v>42298</v>
      </c>
      <c r="C162" s="3">
        <f>WEEKNUM(Table1[[#This Row],[DateReal]])</f>
        <v>43</v>
      </c>
      <c r="D162" t="s">
        <v>7</v>
      </c>
      <c r="E162" t="s">
        <v>97</v>
      </c>
      <c r="F162" t="s">
        <v>98</v>
      </c>
      <c r="G162">
        <v>1</v>
      </c>
    </row>
    <row r="163" spans="1:7" x14ac:dyDescent="0.25">
      <c r="A163" s="1">
        <v>42298</v>
      </c>
      <c r="B163" s="1">
        <f>IF(Table1[[#This Row],[Date]]="",B162,Table1[[#This Row],[Date]])</f>
        <v>42298</v>
      </c>
      <c r="C163" s="3">
        <f>WEEKNUM(Table1[[#This Row],[DateReal]])</f>
        <v>43</v>
      </c>
      <c r="D163" t="s">
        <v>9</v>
      </c>
      <c r="E163" t="s">
        <v>25</v>
      </c>
      <c r="F163" t="s">
        <v>105</v>
      </c>
      <c r="G163">
        <v>1.5</v>
      </c>
    </row>
    <row r="164" spans="1:7" x14ac:dyDescent="0.25">
      <c r="A164" s="1">
        <v>42299</v>
      </c>
      <c r="B164" s="1">
        <f>IF(Table1[[#This Row],[Date]]="",B163,Table1[[#This Row],[Date]])</f>
        <v>42299</v>
      </c>
      <c r="C164" s="3">
        <f>WEEKNUM(Table1[[#This Row],[DateReal]])</f>
        <v>43</v>
      </c>
      <c r="D164" t="s">
        <v>11</v>
      </c>
      <c r="E164" t="s">
        <v>99</v>
      </c>
      <c r="G164">
        <v>1</v>
      </c>
    </row>
    <row r="165" spans="1:7" x14ac:dyDescent="0.25">
      <c r="A165" s="1">
        <v>42299</v>
      </c>
      <c r="B165" s="1">
        <f>IF(Table1[[#This Row],[Date]]="",B164,Table1[[#This Row],[Date]])</f>
        <v>42299</v>
      </c>
      <c r="C165" s="3">
        <f>WEEKNUM(Table1[[#This Row],[DateReal]])</f>
        <v>43</v>
      </c>
      <c r="D165" t="s">
        <v>57</v>
      </c>
      <c r="E165" t="s">
        <v>79</v>
      </c>
      <c r="G165">
        <v>1</v>
      </c>
    </row>
    <row r="166" spans="1:7" x14ac:dyDescent="0.25">
      <c r="A166" s="1">
        <v>42299</v>
      </c>
      <c r="B166" s="1">
        <f>IF(Table1[[#This Row],[Date]]="",B165,Table1[[#This Row],[Date]])</f>
        <v>42299</v>
      </c>
      <c r="C166" s="3">
        <f>WEEKNUM(Table1[[#This Row],[DateReal]])</f>
        <v>43</v>
      </c>
      <c r="D166" t="s">
        <v>9</v>
      </c>
      <c r="E166" t="s">
        <v>25</v>
      </c>
      <c r="F166" t="s">
        <v>105</v>
      </c>
      <c r="G166">
        <v>1.5</v>
      </c>
    </row>
    <row r="167" spans="1:7" x14ac:dyDescent="0.25">
      <c r="A167" s="1">
        <v>42299</v>
      </c>
      <c r="B167" s="1">
        <f>IF(Table1[[#This Row],[Date]]="",B166,Table1[[#This Row],[Date]])</f>
        <v>42299</v>
      </c>
      <c r="C167" s="3">
        <f>WEEKNUM(Table1[[#This Row],[DateReal]])</f>
        <v>43</v>
      </c>
      <c r="D167" t="s">
        <v>9</v>
      </c>
      <c r="E167" t="s">
        <v>65</v>
      </c>
      <c r="G167">
        <v>1</v>
      </c>
    </row>
    <row r="168" spans="1:7" x14ac:dyDescent="0.25">
      <c r="A168" s="1">
        <v>42299</v>
      </c>
      <c r="B168" s="1">
        <f>IF(Table1[[#This Row],[Date]]="",B167,Table1[[#This Row],[Date]])</f>
        <v>42299</v>
      </c>
      <c r="C168" s="3">
        <f>WEEKNUM(Table1[[#This Row],[DateReal]])</f>
        <v>43</v>
      </c>
      <c r="D168" t="s">
        <v>9</v>
      </c>
      <c r="E168" t="s">
        <v>7</v>
      </c>
      <c r="G168">
        <v>1</v>
      </c>
    </row>
    <row r="169" spans="1:7" x14ac:dyDescent="0.25">
      <c r="A169" s="1">
        <v>42299</v>
      </c>
      <c r="B169" s="1">
        <f>IF(Table1[[#This Row],[Date]]="",B168,Table1[[#This Row],[Date]])</f>
        <v>42299</v>
      </c>
      <c r="C169" s="3">
        <f>WEEKNUM(Table1[[#This Row],[DateReal]])</f>
        <v>43</v>
      </c>
      <c r="D169" t="s">
        <v>54</v>
      </c>
      <c r="E169" t="s">
        <v>55</v>
      </c>
      <c r="G169">
        <v>1.5</v>
      </c>
    </row>
    <row r="170" spans="1:7" x14ac:dyDescent="0.25">
      <c r="A170" s="1">
        <v>42299</v>
      </c>
      <c r="B170" s="1">
        <f>IF(Table1[[#This Row],[Date]]="",B169,Table1[[#This Row],[Date]])</f>
        <v>42299</v>
      </c>
      <c r="C170" s="3">
        <f>WEEKNUM(Table1[[#This Row],[DateReal]])</f>
        <v>43</v>
      </c>
      <c r="D170" t="s">
        <v>45</v>
      </c>
      <c r="E170" t="s">
        <v>45</v>
      </c>
      <c r="G170">
        <v>1</v>
      </c>
    </row>
    <row r="171" spans="1:7" x14ac:dyDescent="0.25">
      <c r="A171" s="1">
        <v>42299</v>
      </c>
      <c r="B171" s="1">
        <f>IF(Table1[[#This Row],[Date]]="",B170,Table1[[#This Row],[Date]])</f>
        <v>42299</v>
      </c>
      <c r="C171" s="3">
        <f>WEEKNUM(Table1[[#This Row],[DateReal]])</f>
        <v>43</v>
      </c>
      <c r="D171" t="s">
        <v>9</v>
      </c>
      <c r="E171" t="s">
        <v>149</v>
      </c>
      <c r="F171" t="s">
        <v>149</v>
      </c>
      <c r="G171">
        <v>2</v>
      </c>
    </row>
    <row r="172" spans="1:7" x14ac:dyDescent="0.25">
      <c r="A172" s="1">
        <v>42300</v>
      </c>
      <c r="B172" s="1">
        <f>IF(Table1[[#This Row],[Date]]="",B171,Table1[[#This Row],[Date]])</f>
        <v>42300</v>
      </c>
      <c r="C172" s="3">
        <f>WEEKNUM(Table1[[#This Row],[DateReal]])</f>
        <v>43</v>
      </c>
      <c r="D172" t="s">
        <v>6</v>
      </c>
      <c r="E172" t="s">
        <v>7</v>
      </c>
      <c r="F172" t="s">
        <v>108</v>
      </c>
      <c r="G172">
        <v>0.5</v>
      </c>
    </row>
    <row r="173" spans="1:7" x14ac:dyDescent="0.25">
      <c r="A173" s="1">
        <v>42300</v>
      </c>
      <c r="B173" s="1">
        <f>IF(Table1[[#This Row],[Date]]="",B172,Table1[[#This Row],[Date]])</f>
        <v>42300</v>
      </c>
      <c r="C173" s="3">
        <f>WEEKNUM(Table1[[#This Row],[DateReal]])</f>
        <v>43</v>
      </c>
      <c r="D173" t="s">
        <v>15</v>
      </c>
      <c r="E173" t="s">
        <v>94</v>
      </c>
      <c r="G173">
        <v>1</v>
      </c>
    </row>
    <row r="174" spans="1:7" x14ac:dyDescent="0.25">
      <c r="A174" s="1">
        <v>42300</v>
      </c>
      <c r="B174" s="1">
        <f>IF(Table1[[#This Row],[Date]]="",B173,Table1[[#This Row],[Date]])</f>
        <v>42300</v>
      </c>
      <c r="C174" s="3">
        <f>WEEKNUM(Table1[[#This Row],[DateReal]])</f>
        <v>43</v>
      </c>
      <c r="D174" t="s">
        <v>9</v>
      </c>
      <c r="E174" t="s">
        <v>7</v>
      </c>
      <c r="F174" t="s">
        <v>109</v>
      </c>
      <c r="G174">
        <v>1</v>
      </c>
    </row>
    <row r="175" spans="1:7" x14ac:dyDescent="0.25">
      <c r="A175" s="1">
        <v>42300</v>
      </c>
      <c r="B175" s="1">
        <f>IF(Table1[[#This Row],[Date]]="",B174,Table1[[#This Row],[Date]])</f>
        <v>42300</v>
      </c>
      <c r="C175" s="3">
        <f>WEEKNUM(Table1[[#This Row],[DateReal]])</f>
        <v>43</v>
      </c>
      <c r="D175" t="s">
        <v>9</v>
      </c>
      <c r="E175" t="s">
        <v>149</v>
      </c>
      <c r="F175" t="s">
        <v>110</v>
      </c>
      <c r="G175">
        <v>0.5</v>
      </c>
    </row>
    <row r="176" spans="1:7" x14ac:dyDescent="0.25">
      <c r="A176" s="1">
        <v>42300</v>
      </c>
      <c r="B176" s="1">
        <f>IF(Table1[[#This Row],[Date]]="",B175,Table1[[#This Row],[Date]])</f>
        <v>42300</v>
      </c>
      <c r="C176" s="3">
        <f>WEEKNUM(Table1[[#This Row],[DateReal]])</f>
        <v>43</v>
      </c>
      <c r="D176" t="s">
        <v>4</v>
      </c>
      <c r="E176" t="s">
        <v>89</v>
      </c>
      <c r="F176" t="s">
        <v>39</v>
      </c>
      <c r="G176">
        <v>0.5</v>
      </c>
    </row>
    <row r="177" spans="1:7" x14ac:dyDescent="0.25">
      <c r="A177" s="1">
        <v>42300</v>
      </c>
      <c r="B177" s="1">
        <f>IF(Table1[[#This Row],[Date]]="",B176,Table1[[#This Row],[Date]])</f>
        <v>42300</v>
      </c>
      <c r="C177" s="3">
        <f>WEEKNUM(Table1[[#This Row],[DateReal]])</f>
        <v>43</v>
      </c>
      <c r="D177" t="s">
        <v>57</v>
      </c>
      <c r="E177" t="s">
        <v>9</v>
      </c>
      <c r="F177" t="s">
        <v>90</v>
      </c>
      <c r="G177">
        <v>0.5</v>
      </c>
    </row>
    <row r="178" spans="1:7" x14ac:dyDescent="0.25">
      <c r="A178" s="1">
        <v>42300</v>
      </c>
      <c r="B178" s="1">
        <f>IF(Table1[[#This Row],[Date]]="",B177,Table1[[#This Row],[Date]])</f>
        <v>42300</v>
      </c>
      <c r="C178" s="3">
        <f>WEEKNUM(Table1[[#This Row],[DateReal]])</f>
        <v>43</v>
      </c>
      <c r="D178" t="s">
        <v>9</v>
      </c>
      <c r="E178" t="s">
        <v>149</v>
      </c>
      <c r="F178" t="s">
        <v>112</v>
      </c>
      <c r="G178">
        <v>1</v>
      </c>
    </row>
    <row r="179" spans="1:7" x14ac:dyDescent="0.25">
      <c r="A179" s="1">
        <v>42300</v>
      </c>
      <c r="B179" s="1">
        <f>IF(Table1[[#This Row],[Date]]="",B178,Table1[[#This Row],[Date]])</f>
        <v>42300</v>
      </c>
      <c r="C179" s="3">
        <f>WEEKNUM(Table1[[#This Row],[DateReal]])</f>
        <v>43</v>
      </c>
      <c r="D179" t="s">
        <v>57</v>
      </c>
      <c r="E179" t="s">
        <v>9</v>
      </c>
      <c r="F179" t="s">
        <v>90</v>
      </c>
      <c r="G179">
        <v>1</v>
      </c>
    </row>
    <row r="180" spans="1:7" x14ac:dyDescent="0.25">
      <c r="A180" s="1">
        <v>42301</v>
      </c>
      <c r="B180" s="1">
        <f>IF(Table1[[#This Row],[Date]]="",B179,Table1[[#This Row],[Date]])</f>
        <v>42301</v>
      </c>
      <c r="C180" s="3">
        <f>WEEKNUM(Table1[[#This Row],[DateReal]])</f>
        <v>43</v>
      </c>
      <c r="D180" t="s">
        <v>57</v>
      </c>
      <c r="E180" t="s">
        <v>9</v>
      </c>
      <c r="F180" t="s">
        <v>90</v>
      </c>
      <c r="G180">
        <v>1</v>
      </c>
    </row>
    <row r="181" spans="1:7" x14ac:dyDescent="0.25">
      <c r="A181" s="1">
        <v>42301</v>
      </c>
      <c r="B181" s="1">
        <f>IF(Table1[[#This Row],[Date]]="",B180,Table1[[#This Row],[Date]])</f>
        <v>42301</v>
      </c>
      <c r="C181" s="3">
        <f>WEEKNUM(Table1[[#This Row],[DateReal]])</f>
        <v>43</v>
      </c>
      <c r="D181" t="s">
        <v>9</v>
      </c>
      <c r="E181" t="s">
        <v>25</v>
      </c>
      <c r="F181" t="s">
        <v>47</v>
      </c>
      <c r="G181">
        <v>0.75</v>
      </c>
    </row>
    <row r="182" spans="1:7" x14ac:dyDescent="0.25">
      <c r="A182" s="1">
        <v>42301</v>
      </c>
      <c r="B182" s="1">
        <f>IF(Table1[[#This Row],[Date]]="",B181,Table1[[#This Row],[Date]])</f>
        <v>42301</v>
      </c>
      <c r="C182" s="3">
        <f>WEEKNUM(Table1[[#This Row],[DateReal]])</f>
        <v>43</v>
      </c>
      <c r="D182" t="s">
        <v>11</v>
      </c>
      <c r="E182" t="s">
        <v>30</v>
      </c>
      <c r="F182" t="s">
        <v>113</v>
      </c>
      <c r="G182">
        <v>0.25</v>
      </c>
    </row>
    <row r="183" spans="1:7" x14ac:dyDescent="0.25">
      <c r="A183" s="1">
        <v>42303</v>
      </c>
      <c r="B183" s="1">
        <f>IF(Table1[[#This Row],[Date]]="",B182,Table1[[#This Row],[Date]])</f>
        <v>42303</v>
      </c>
      <c r="C183" s="3">
        <f>WEEKNUM(Table1[[#This Row],[DateReal]])</f>
        <v>44</v>
      </c>
      <c r="D183" t="s">
        <v>11</v>
      </c>
      <c r="E183" t="s">
        <v>7</v>
      </c>
      <c r="F183" t="s">
        <v>114</v>
      </c>
      <c r="G183">
        <v>0.25</v>
      </c>
    </row>
    <row r="184" spans="1:7" x14ac:dyDescent="0.25">
      <c r="A184" s="1">
        <v>42303</v>
      </c>
      <c r="B184" s="1">
        <f>IF(Table1[[#This Row],[Date]]="",B183,Table1[[#This Row],[Date]])</f>
        <v>42303</v>
      </c>
      <c r="C184" s="3">
        <f>WEEKNUM(Table1[[#This Row],[DateReal]])</f>
        <v>44</v>
      </c>
      <c r="D184" t="s">
        <v>6</v>
      </c>
      <c r="E184" t="s">
        <v>7</v>
      </c>
      <c r="F184" t="s">
        <v>115</v>
      </c>
      <c r="G184">
        <v>0.5</v>
      </c>
    </row>
    <row r="185" spans="1:7" x14ac:dyDescent="0.25">
      <c r="A185" s="1">
        <v>42303</v>
      </c>
      <c r="B185" s="1">
        <f>IF(Table1[[#This Row],[Date]]="",B184,Table1[[#This Row],[Date]])</f>
        <v>42303</v>
      </c>
      <c r="C185" s="3">
        <f>WEEKNUM(Table1[[#This Row],[DateReal]])</f>
        <v>44</v>
      </c>
      <c r="D185" t="s">
        <v>4</v>
      </c>
      <c r="E185" t="s">
        <v>116</v>
      </c>
      <c r="F185" t="s">
        <v>117</v>
      </c>
      <c r="G185">
        <v>0.5</v>
      </c>
    </row>
    <row r="186" spans="1:7" x14ac:dyDescent="0.25">
      <c r="A186" s="1">
        <v>42303</v>
      </c>
      <c r="B186" s="1">
        <f>IF(Table1[[#This Row],[Date]]="",B185,Table1[[#This Row],[Date]])</f>
        <v>42303</v>
      </c>
      <c r="C186" s="3">
        <f>WEEKNUM(Table1[[#This Row],[DateReal]])</f>
        <v>44</v>
      </c>
      <c r="D186" t="s">
        <v>9</v>
      </c>
      <c r="E186" t="s">
        <v>65</v>
      </c>
      <c r="F186" t="s">
        <v>93</v>
      </c>
      <c r="G186">
        <v>1.5</v>
      </c>
    </row>
    <row r="187" spans="1:7" x14ac:dyDescent="0.25">
      <c r="A187" s="1">
        <v>42303</v>
      </c>
      <c r="B187" s="1">
        <f>IF(Table1[[#This Row],[Date]]="",B186,Table1[[#This Row],[Date]])</f>
        <v>42303</v>
      </c>
      <c r="C187" s="3">
        <f>WEEKNUM(Table1[[#This Row],[DateReal]])</f>
        <v>44</v>
      </c>
      <c r="D187" t="s">
        <v>4</v>
      </c>
      <c r="E187" t="s">
        <v>89</v>
      </c>
      <c r="F187" t="s">
        <v>118</v>
      </c>
      <c r="G187">
        <v>0.5</v>
      </c>
    </row>
    <row r="188" spans="1:7" x14ac:dyDescent="0.25">
      <c r="A188" s="1">
        <v>42303</v>
      </c>
      <c r="B188" s="1">
        <f>IF(Table1[[#This Row],[Date]]="",B187,Table1[[#This Row],[Date]])</f>
        <v>42303</v>
      </c>
      <c r="C188" s="3">
        <f>WEEKNUM(Table1[[#This Row],[DateReal]])</f>
        <v>44</v>
      </c>
      <c r="D188" t="s">
        <v>9</v>
      </c>
      <c r="E188" t="s">
        <v>25</v>
      </c>
      <c r="F188" t="s">
        <v>105</v>
      </c>
      <c r="G188">
        <v>0.5</v>
      </c>
    </row>
    <row r="189" spans="1:7" x14ac:dyDescent="0.25">
      <c r="A189" s="1">
        <v>42303</v>
      </c>
      <c r="B189" s="1">
        <f>IF(Table1[[#This Row],[Date]]="",B188,Table1[[#This Row],[Date]])</f>
        <v>42303</v>
      </c>
      <c r="C189" s="3">
        <f>WEEKNUM(Table1[[#This Row],[DateReal]])</f>
        <v>44</v>
      </c>
      <c r="D189" t="s">
        <v>9</v>
      </c>
      <c r="E189" t="s">
        <v>7</v>
      </c>
      <c r="F189" t="s">
        <v>119</v>
      </c>
      <c r="G189">
        <v>0.5</v>
      </c>
    </row>
    <row r="190" spans="1:7" x14ac:dyDescent="0.25">
      <c r="A190" s="1">
        <v>42303</v>
      </c>
      <c r="B190" s="1">
        <f>IF(Table1[[#This Row],[Date]]="",B189,Table1[[#This Row],[Date]])</f>
        <v>42303</v>
      </c>
      <c r="C190" s="3">
        <f>WEEKNUM(Table1[[#This Row],[DateReal]])</f>
        <v>44</v>
      </c>
      <c r="D190" t="s">
        <v>7</v>
      </c>
      <c r="E190" t="s">
        <v>50</v>
      </c>
      <c r="F190" t="s">
        <v>120</v>
      </c>
      <c r="G190">
        <v>0.5</v>
      </c>
    </row>
    <row r="191" spans="1:7" x14ac:dyDescent="0.25">
      <c r="A191" s="1">
        <v>42303</v>
      </c>
      <c r="B191" s="1">
        <f>IF(Table1[[#This Row],[Date]]="",B190,Table1[[#This Row],[Date]])</f>
        <v>42303</v>
      </c>
      <c r="C191" s="3">
        <f>WEEKNUM(Table1[[#This Row],[DateReal]])</f>
        <v>44</v>
      </c>
      <c r="D191" t="s">
        <v>45</v>
      </c>
      <c r="E191" t="s">
        <v>45</v>
      </c>
      <c r="G191">
        <v>0.75</v>
      </c>
    </row>
    <row r="192" spans="1:7" x14ac:dyDescent="0.25">
      <c r="A192" s="1">
        <v>42303</v>
      </c>
      <c r="B192" s="1">
        <f>IF(Table1[[#This Row],[Date]]="",B191,Table1[[#This Row],[Date]])</f>
        <v>42303</v>
      </c>
      <c r="C192" s="3">
        <f>WEEKNUM(Table1[[#This Row],[DateReal]])</f>
        <v>44</v>
      </c>
      <c r="D192" t="s">
        <v>7</v>
      </c>
      <c r="E192" t="s">
        <v>40</v>
      </c>
      <c r="F192" t="s">
        <v>121</v>
      </c>
      <c r="G192">
        <v>2.25</v>
      </c>
    </row>
    <row r="193" spans="1:7" x14ac:dyDescent="0.25">
      <c r="A193" s="1">
        <v>42304</v>
      </c>
      <c r="B193" s="1">
        <f>IF(Table1[[#This Row],[Date]]="",B192,Table1[[#This Row],[Date]])</f>
        <v>42304</v>
      </c>
      <c r="C193" s="3">
        <f>WEEKNUM(Table1[[#This Row],[DateReal]])</f>
        <v>44</v>
      </c>
      <c r="D193" t="s">
        <v>57</v>
      </c>
      <c r="E193" t="s">
        <v>79</v>
      </c>
      <c r="G193">
        <v>1</v>
      </c>
    </row>
    <row r="194" spans="1:7" x14ac:dyDescent="0.25">
      <c r="A194" s="1">
        <v>42304</v>
      </c>
      <c r="B194" s="1">
        <f>IF(Table1[[#This Row],[Date]]="",B193,Table1[[#This Row],[Date]])</f>
        <v>42304</v>
      </c>
      <c r="C194" s="3">
        <f>WEEKNUM(Table1[[#This Row],[DateReal]])</f>
        <v>44</v>
      </c>
      <c r="D194" t="s">
        <v>54</v>
      </c>
      <c r="E194" t="s">
        <v>55</v>
      </c>
      <c r="F194" t="s">
        <v>126</v>
      </c>
      <c r="G194">
        <v>2</v>
      </c>
    </row>
    <row r="195" spans="1:7" x14ac:dyDescent="0.25">
      <c r="A195" s="1">
        <v>42304</v>
      </c>
      <c r="B195" s="1">
        <f>IF(Table1[[#This Row],[Date]]="",B194,Table1[[#This Row],[Date]])</f>
        <v>42304</v>
      </c>
      <c r="C195" s="3">
        <f>WEEKNUM(Table1[[#This Row],[DateReal]])</f>
        <v>44</v>
      </c>
      <c r="D195" t="s">
        <v>9</v>
      </c>
      <c r="E195" t="s">
        <v>25</v>
      </c>
      <c r="F195" t="s">
        <v>105</v>
      </c>
      <c r="G195">
        <v>0.5</v>
      </c>
    </row>
    <row r="196" spans="1:7" x14ac:dyDescent="0.25">
      <c r="A196" s="1">
        <v>42304</v>
      </c>
      <c r="B196" s="1">
        <f>IF(Table1[[#This Row],[Date]]="",B195,Table1[[#This Row],[Date]])</f>
        <v>42304</v>
      </c>
      <c r="C196" s="3">
        <f>WEEKNUM(Table1[[#This Row],[DateReal]])</f>
        <v>44</v>
      </c>
      <c r="D196" t="s">
        <v>9</v>
      </c>
      <c r="E196" t="s">
        <v>65</v>
      </c>
      <c r="F196" t="s">
        <v>127</v>
      </c>
      <c r="G196">
        <v>1</v>
      </c>
    </row>
    <row r="197" spans="1:7" x14ac:dyDescent="0.25">
      <c r="A197" s="1">
        <v>42304</v>
      </c>
      <c r="B197" s="1">
        <f>IF(Table1[[#This Row],[Date]]="",B196,Table1[[#This Row],[Date]])</f>
        <v>42304</v>
      </c>
      <c r="C197" s="3">
        <f>WEEKNUM(Table1[[#This Row],[DateReal]])</f>
        <v>44</v>
      </c>
      <c r="D197" t="s">
        <v>57</v>
      </c>
      <c r="E197" t="s">
        <v>82</v>
      </c>
      <c r="G197">
        <v>1</v>
      </c>
    </row>
    <row r="198" spans="1:7" x14ac:dyDescent="0.25">
      <c r="A198" s="1">
        <v>42304</v>
      </c>
      <c r="B198" s="1">
        <f>IF(Table1[[#This Row],[Date]]="",B197,Table1[[#This Row],[Date]])</f>
        <v>42304</v>
      </c>
      <c r="C198" s="3">
        <f>WEEKNUM(Table1[[#This Row],[DateReal]])</f>
        <v>44</v>
      </c>
      <c r="D198" t="s">
        <v>45</v>
      </c>
      <c r="E198" t="s">
        <v>45</v>
      </c>
      <c r="G198">
        <v>2</v>
      </c>
    </row>
    <row r="199" spans="1:7" x14ac:dyDescent="0.25">
      <c r="A199" s="1">
        <v>42305</v>
      </c>
      <c r="B199" s="1">
        <f>IF(Table1[[#This Row],[Date]]="",B198,Table1[[#This Row],[Date]])</f>
        <v>42305</v>
      </c>
      <c r="C199" s="3">
        <f>WEEKNUM(Table1[[#This Row],[DateReal]])</f>
        <v>44</v>
      </c>
      <c r="D199" t="s">
        <v>7</v>
      </c>
      <c r="E199" t="s">
        <v>122</v>
      </c>
      <c r="F199" t="s">
        <v>123</v>
      </c>
      <c r="G199">
        <v>3</v>
      </c>
    </row>
    <row r="200" spans="1:7" x14ac:dyDescent="0.25">
      <c r="A200" s="1">
        <v>42305</v>
      </c>
      <c r="B200" s="1">
        <f>IF(Table1[[#This Row],[Date]]="",B199,Table1[[#This Row],[Date]])</f>
        <v>42305</v>
      </c>
      <c r="C200" s="3">
        <f>WEEKNUM(Table1[[#This Row],[DateReal]])</f>
        <v>44</v>
      </c>
      <c r="D200" t="s">
        <v>9</v>
      </c>
      <c r="E200" t="s">
        <v>65</v>
      </c>
      <c r="F200" t="s">
        <v>7</v>
      </c>
      <c r="G200">
        <v>0.5</v>
      </c>
    </row>
    <row r="201" spans="1:7" x14ac:dyDescent="0.25">
      <c r="A201" s="1">
        <v>42305</v>
      </c>
      <c r="B201" s="1">
        <f>IF(Table1[[#This Row],[Date]]="",B200,Table1[[#This Row],[Date]])</f>
        <v>42305</v>
      </c>
      <c r="C201" s="3">
        <f>WEEKNUM(Table1[[#This Row],[DateReal]])</f>
        <v>44</v>
      </c>
      <c r="D201" t="s">
        <v>6</v>
      </c>
      <c r="E201" t="s">
        <v>38</v>
      </c>
      <c r="G201">
        <v>0.5</v>
      </c>
    </row>
    <row r="202" spans="1:7" x14ac:dyDescent="0.25">
      <c r="A202" s="1">
        <v>42305</v>
      </c>
      <c r="B202" s="1">
        <f>IF(Table1[[#This Row],[Date]]="",B201,Table1[[#This Row],[Date]])</f>
        <v>42305</v>
      </c>
      <c r="C202" s="3">
        <f>WEEKNUM(Table1[[#This Row],[DateReal]])</f>
        <v>44</v>
      </c>
      <c r="D202" t="s">
        <v>17</v>
      </c>
      <c r="E202" t="s">
        <v>124</v>
      </c>
      <c r="G202">
        <v>1.5</v>
      </c>
    </row>
    <row r="203" spans="1:7" x14ac:dyDescent="0.25">
      <c r="A203" s="1">
        <v>42305</v>
      </c>
      <c r="B203" s="1">
        <f>IF(Table1[[#This Row],[Date]]="",B202,Table1[[#This Row],[Date]])</f>
        <v>42305</v>
      </c>
      <c r="C203" s="3">
        <f>WEEKNUM(Table1[[#This Row],[DateReal]])</f>
        <v>44</v>
      </c>
      <c r="D203" t="s">
        <v>9</v>
      </c>
      <c r="E203" t="s">
        <v>7</v>
      </c>
      <c r="F203" t="s">
        <v>125</v>
      </c>
      <c r="G203">
        <v>1</v>
      </c>
    </row>
    <row r="204" spans="1:7" x14ac:dyDescent="0.25">
      <c r="A204" s="1">
        <v>42306</v>
      </c>
      <c r="B204" s="1">
        <f>IF(Table1[[#This Row],[Date]]="",B203,Table1[[#This Row],[Date]])</f>
        <v>42306</v>
      </c>
      <c r="C204" s="3">
        <f>WEEKNUM(Table1[[#This Row],[DateReal]])</f>
        <v>44</v>
      </c>
      <c r="D204" t="s">
        <v>17</v>
      </c>
      <c r="E204" t="s">
        <v>129</v>
      </c>
      <c r="F204" t="s">
        <v>128</v>
      </c>
      <c r="G204">
        <v>1.5</v>
      </c>
    </row>
    <row r="205" spans="1:7" x14ac:dyDescent="0.25">
      <c r="A205" s="1">
        <v>42306</v>
      </c>
      <c r="B205" s="1">
        <f>IF(Table1[[#This Row],[Date]]="",B204,Table1[[#This Row],[Date]])</f>
        <v>42306</v>
      </c>
      <c r="C205" s="3">
        <f>WEEKNUM(Table1[[#This Row],[DateReal]])</f>
        <v>44</v>
      </c>
      <c r="D205" t="s">
        <v>57</v>
      </c>
      <c r="E205" t="s">
        <v>79</v>
      </c>
      <c r="G205">
        <v>1</v>
      </c>
    </row>
    <row r="206" spans="1:7" x14ac:dyDescent="0.25">
      <c r="A206" s="1">
        <v>42306</v>
      </c>
      <c r="B206" s="1">
        <f>IF(Table1[[#This Row],[Date]]="",B205,Table1[[#This Row],[Date]])</f>
        <v>42306</v>
      </c>
      <c r="C206" s="3">
        <f>WEEKNUM(Table1[[#This Row],[DateReal]])</f>
        <v>44</v>
      </c>
      <c r="D206" t="s">
        <v>54</v>
      </c>
      <c r="E206" t="s">
        <v>55</v>
      </c>
      <c r="F206" t="s">
        <v>126</v>
      </c>
      <c r="G206">
        <v>1.5</v>
      </c>
    </row>
    <row r="207" spans="1:7" x14ac:dyDescent="0.25">
      <c r="A207" s="1">
        <v>42306</v>
      </c>
      <c r="B207" s="1">
        <f>IF(Table1[[#This Row],[Date]]="",B206,Table1[[#This Row],[Date]])</f>
        <v>42306</v>
      </c>
      <c r="C207" s="3">
        <f>WEEKNUM(Table1[[#This Row],[DateReal]])</f>
        <v>44</v>
      </c>
      <c r="D207" t="s">
        <v>45</v>
      </c>
      <c r="E207" t="s">
        <v>45</v>
      </c>
      <c r="G207">
        <v>4.25</v>
      </c>
    </row>
    <row r="208" spans="1:7" x14ac:dyDescent="0.25">
      <c r="A208" s="1">
        <v>42306</v>
      </c>
      <c r="B208" s="1">
        <f>IF(Table1[[#This Row],[Date]]="",B207,Table1[[#This Row],[Date]])</f>
        <v>42306</v>
      </c>
      <c r="C208" s="3">
        <f>WEEKNUM(Table1[[#This Row],[DateReal]])</f>
        <v>44</v>
      </c>
      <c r="D208" s="9" t="s">
        <v>9</v>
      </c>
      <c r="E208" s="9" t="s">
        <v>7</v>
      </c>
      <c r="F208" s="9" t="s">
        <v>130</v>
      </c>
      <c r="G208" s="9">
        <v>1</v>
      </c>
    </row>
    <row r="209" spans="1:7" x14ac:dyDescent="0.25">
      <c r="A209" s="1">
        <v>42306</v>
      </c>
      <c r="B209" s="1">
        <f>IF(Table1[[#This Row],[Date]]="",B208,Table1[[#This Row],[Date]])</f>
        <v>42306</v>
      </c>
      <c r="C209" s="3">
        <f>WEEKNUM(Table1[[#This Row],[DateReal]])</f>
        <v>44</v>
      </c>
      <c r="D209" t="s">
        <v>15</v>
      </c>
      <c r="E209" t="s">
        <v>94</v>
      </c>
      <c r="G209">
        <v>1</v>
      </c>
    </row>
    <row r="210" spans="1:7" x14ac:dyDescent="0.25">
      <c r="A210" s="1">
        <v>42308</v>
      </c>
      <c r="B210" s="1">
        <f>IF(Table1[[#This Row],[Date]]="",#REF!,Table1[[#This Row],[Date]])</f>
        <v>42308</v>
      </c>
      <c r="C210" s="3">
        <f>WEEKNUM(Table1[[#This Row],[DateReal]])</f>
        <v>44</v>
      </c>
      <c r="D210" t="s">
        <v>7</v>
      </c>
      <c r="E210" t="s">
        <v>38</v>
      </c>
      <c r="G210">
        <v>0.5</v>
      </c>
    </row>
    <row r="211" spans="1:7" x14ac:dyDescent="0.25">
      <c r="A211" s="1">
        <v>42310</v>
      </c>
      <c r="B211" s="1">
        <f>IF(Table1[[#This Row],[Date]]="",B210,Table1[[#This Row],[Date]])</f>
        <v>42310</v>
      </c>
      <c r="C211" s="3">
        <f>WEEKNUM(Table1[[#This Row],[DateReal]])</f>
        <v>45</v>
      </c>
      <c r="D211" t="s">
        <v>57</v>
      </c>
      <c r="E211" t="s">
        <v>9</v>
      </c>
      <c r="F211" t="s">
        <v>131</v>
      </c>
      <c r="G211">
        <v>0.5</v>
      </c>
    </row>
    <row r="212" spans="1:7" x14ac:dyDescent="0.25">
      <c r="A212" s="1">
        <v>42310</v>
      </c>
      <c r="B212" s="1">
        <f>IF(Table1[[#This Row],[Date]]="",B211,Table1[[#This Row],[Date]])</f>
        <v>42310</v>
      </c>
      <c r="C212" s="3">
        <f>WEEKNUM(Table1[[#This Row],[DateReal]])</f>
        <v>45</v>
      </c>
      <c r="D212" t="s">
        <v>7</v>
      </c>
      <c r="E212" t="s">
        <v>38</v>
      </c>
      <c r="G212">
        <v>0.5</v>
      </c>
    </row>
    <row r="213" spans="1:7" x14ac:dyDescent="0.25">
      <c r="A213" s="1">
        <v>42310</v>
      </c>
      <c r="B213" s="1">
        <f>IF(Table1[[#This Row],[Date]]="",B212,Table1[[#This Row],[Date]])</f>
        <v>42310</v>
      </c>
      <c r="C213" s="3">
        <f>WEEKNUM(Table1[[#This Row],[DateReal]])</f>
        <v>45</v>
      </c>
      <c r="D213" t="s">
        <v>54</v>
      </c>
      <c r="E213" t="s">
        <v>55</v>
      </c>
      <c r="F213" t="s">
        <v>132</v>
      </c>
      <c r="G213">
        <v>1</v>
      </c>
    </row>
    <row r="214" spans="1:7" x14ac:dyDescent="0.25">
      <c r="A214" s="1">
        <v>42310</v>
      </c>
      <c r="B214" s="1">
        <f>IF(Table1[[#This Row],[Date]]="",B213,Table1[[#This Row],[Date]])</f>
        <v>42310</v>
      </c>
      <c r="C214" s="3">
        <f>WEEKNUM(Table1[[#This Row],[DateReal]])</f>
        <v>45</v>
      </c>
      <c r="D214" t="s">
        <v>9</v>
      </c>
      <c r="E214" t="s">
        <v>133</v>
      </c>
      <c r="F214" t="s">
        <v>134</v>
      </c>
      <c r="G214">
        <v>0.5</v>
      </c>
    </row>
    <row r="215" spans="1:7" x14ac:dyDescent="0.25">
      <c r="A215" s="1">
        <v>42310</v>
      </c>
      <c r="B215" s="1">
        <f>IF(Table1[[#This Row],[Date]]="",B214,Table1[[#This Row],[Date]])</f>
        <v>42310</v>
      </c>
      <c r="C215" s="3">
        <f>WEEKNUM(Table1[[#This Row],[DateReal]])</f>
        <v>45</v>
      </c>
      <c r="D215" t="s">
        <v>4</v>
      </c>
      <c r="E215" t="s">
        <v>89</v>
      </c>
      <c r="F215" t="s">
        <v>130</v>
      </c>
      <c r="G215">
        <v>1</v>
      </c>
    </row>
    <row r="216" spans="1:7" x14ac:dyDescent="0.25">
      <c r="A216" s="1">
        <v>42310</v>
      </c>
      <c r="B216" s="1">
        <f>IF(Table1[[#This Row],[Date]]="",B215,Table1[[#This Row],[Date]])</f>
        <v>42310</v>
      </c>
      <c r="C216" s="3">
        <f>WEEKNUM(Table1[[#This Row],[DateReal]])</f>
        <v>45</v>
      </c>
      <c r="D216" t="s">
        <v>45</v>
      </c>
      <c r="E216" t="s">
        <v>45</v>
      </c>
      <c r="G216">
        <v>2.5</v>
      </c>
    </row>
    <row r="217" spans="1:7" x14ac:dyDescent="0.25">
      <c r="A217" s="1">
        <v>42311</v>
      </c>
      <c r="B217" s="1">
        <f>IF(Table1[[#This Row],[Date]]="",B216,Table1[[#This Row],[Date]])</f>
        <v>42311</v>
      </c>
      <c r="C217" s="3">
        <f>WEEKNUM(Table1[[#This Row],[DateReal]])</f>
        <v>45</v>
      </c>
      <c r="D217" t="s">
        <v>57</v>
      </c>
      <c r="E217" t="s">
        <v>79</v>
      </c>
      <c r="G217">
        <v>1</v>
      </c>
    </row>
    <row r="218" spans="1:7" x14ac:dyDescent="0.25">
      <c r="A218" s="1"/>
      <c r="B218" s="1">
        <f>IF(Table1[[#This Row],[Date]]="",B217,Table1[[#This Row],[Date]])</f>
        <v>42311</v>
      </c>
      <c r="C218" s="3">
        <f>WEEKNUM(Table1[[#This Row],[DateReal]])</f>
        <v>45</v>
      </c>
      <c r="D218" t="s">
        <v>7</v>
      </c>
      <c r="E218" t="s">
        <v>38</v>
      </c>
      <c r="G218">
        <v>0.5</v>
      </c>
    </row>
    <row r="219" spans="1:7" x14ac:dyDescent="0.25">
      <c r="A219" s="1"/>
      <c r="B219" s="1">
        <f>IF(Table1[[#This Row],[Date]]="",B218,Table1[[#This Row],[Date]])</f>
        <v>42311</v>
      </c>
      <c r="C219" s="3">
        <f>WEEKNUM(Table1[[#This Row],[DateReal]])</f>
        <v>45</v>
      </c>
      <c r="D219" t="s">
        <v>57</v>
      </c>
      <c r="E219" t="s">
        <v>82</v>
      </c>
      <c r="G219">
        <v>1</v>
      </c>
    </row>
    <row r="220" spans="1:7" x14ac:dyDescent="0.25">
      <c r="A220" s="1"/>
      <c r="B220" s="1">
        <f>IF(Table1[[#This Row],[Date]]="",B219,Table1[[#This Row],[Date]])</f>
        <v>42311</v>
      </c>
      <c r="C220" s="3">
        <f>WEEKNUM(Table1[[#This Row],[DateReal]])</f>
        <v>45</v>
      </c>
      <c r="D220" t="s">
        <v>54</v>
      </c>
      <c r="E220" t="s">
        <v>6</v>
      </c>
      <c r="F220" t="s">
        <v>135</v>
      </c>
      <c r="G220">
        <v>1</v>
      </c>
    </row>
    <row r="221" spans="1:7" x14ac:dyDescent="0.25">
      <c r="A221" s="1"/>
      <c r="B221" s="1">
        <f>IF(Table1[[#This Row],[Date]]="",B220,Table1[[#This Row],[Date]])</f>
        <v>42311</v>
      </c>
      <c r="C221" s="3">
        <f>WEEKNUM(Table1[[#This Row],[DateReal]])</f>
        <v>45</v>
      </c>
      <c r="D221" t="s">
        <v>9</v>
      </c>
      <c r="E221" t="s">
        <v>65</v>
      </c>
      <c r="F221" t="s">
        <v>136</v>
      </c>
      <c r="G221">
        <v>0.5</v>
      </c>
    </row>
    <row r="222" spans="1:7" x14ac:dyDescent="0.25">
      <c r="A222" s="1"/>
      <c r="B222" s="1">
        <f>IF(Table1[[#This Row],[Date]]="",B221,Table1[[#This Row],[Date]])</f>
        <v>42311</v>
      </c>
      <c r="C222" s="3">
        <f>WEEKNUM(Table1[[#This Row],[DateReal]])</f>
        <v>45</v>
      </c>
      <c r="D222" t="s">
        <v>137</v>
      </c>
      <c r="E222" t="s">
        <v>24</v>
      </c>
      <c r="F222" t="s">
        <v>138</v>
      </c>
      <c r="G222">
        <v>0.5</v>
      </c>
    </row>
    <row r="223" spans="1:7" x14ac:dyDescent="0.25">
      <c r="A223" s="1"/>
      <c r="B223" s="1">
        <f>IF(Table1[[#This Row],[Date]]="",B222,Table1[[#This Row],[Date]])</f>
        <v>42311</v>
      </c>
      <c r="C223" s="3">
        <f>WEEKNUM(Table1[[#This Row],[DateReal]])</f>
        <v>45</v>
      </c>
      <c r="D223" t="s">
        <v>9</v>
      </c>
      <c r="E223" t="s">
        <v>25</v>
      </c>
      <c r="F223" t="s">
        <v>139</v>
      </c>
      <c r="G223">
        <v>0.5</v>
      </c>
    </row>
    <row r="224" spans="1:7" x14ac:dyDescent="0.25">
      <c r="A224" s="1"/>
      <c r="B224" s="1">
        <f>IF(Table1[[#This Row],[Date]]="",B223,Table1[[#This Row],[Date]])</f>
        <v>42311</v>
      </c>
      <c r="C224" s="3">
        <f>WEEKNUM(Table1[[#This Row],[DateReal]])</f>
        <v>45</v>
      </c>
      <c r="D224" t="s">
        <v>7</v>
      </c>
      <c r="E224" t="s">
        <v>6</v>
      </c>
      <c r="G224">
        <v>0.5</v>
      </c>
    </row>
    <row r="225" spans="1:7" x14ac:dyDescent="0.25">
      <c r="A225" s="1"/>
      <c r="B225" s="1">
        <f>IF(Table1[[#This Row],[Date]]="",B224,Table1[[#This Row],[Date]])</f>
        <v>42311</v>
      </c>
      <c r="C225" s="3">
        <f>WEEKNUM(Table1[[#This Row],[DateReal]])</f>
        <v>45</v>
      </c>
      <c r="D225" t="s">
        <v>57</v>
      </c>
      <c r="E225" t="s">
        <v>9</v>
      </c>
      <c r="F225" t="s">
        <v>131</v>
      </c>
      <c r="G225">
        <v>0.5</v>
      </c>
    </row>
    <row r="226" spans="1:7" x14ac:dyDescent="0.25">
      <c r="A226" s="1">
        <v>42312</v>
      </c>
      <c r="B226" s="1">
        <f>IF(Table1[[#This Row],[Date]]="",B225,Table1[[#This Row],[Date]])</f>
        <v>42312</v>
      </c>
      <c r="C226" s="3">
        <f>WEEKNUM(Table1[[#This Row],[DateReal]])</f>
        <v>45</v>
      </c>
      <c r="D226" t="s">
        <v>57</v>
      </c>
      <c r="E226" t="s">
        <v>9</v>
      </c>
      <c r="F226" t="s">
        <v>131</v>
      </c>
      <c r="G226">
        <v>2</v>
      </c>
    </row>
    <row r="227" spans="1:7" x14ac:dyDescent="0.25">
      <c r="A227" s="1"/>
      <c r="B227" s="1">
        <f>IF(Table1[[#This Row],[Date]]="",B226,Table1[[#This Row],[Date]])</f>
        <v>42312</v>
      </c>
      <c r="C227" s="3">
        <f>WEEKNUM(Table1[[#This Row],[DateReal]])</f>
        <v>45</v>
      </c>
      <c r="D227" t="s">
        <v>9</v>
      </c>
      <c r="E227" t="s">
        <v>149</v>
      </c>
      <c r="F227" t="s">
        <v>140</v>
      </c>
      <c r="G227">
        <v>1</v>
      </c>
    </row>
    <row r="228" spans="1:7" x14ac:dyDescent="0.25">
      <c r="A228" s="1"/>
      <c r="B228" s="1">
        <f>IF(Table1[[#This Row],[Date]]="",B227,Table1[[#This Row],[Date]])</f>
        <v>42312</v>
      </c>
      <c r="C228" s="3">
        <f>WEEKNUM(Table1[[#This Row],[DateReal]])</f>
        <v>45</v>
      </c>
      <c r="D228" t="s">
        <v>45</v>
      </c>
      <c r="E228" t="s">
        <v>45</v>
      </c>
      <c r="G228">
        <v>5</v>
      </c>
    </row>
    <row r="229" spans="1:7" x14ac:dyDescent="0.25">
      <c r="A229" s="1">
        <v>42313</v>
      </c>
      <c r="B229" s="1">
        <f>IF(Table1[[#This Row],[Date]]="",B228,Table1[[#This Row],[Date]])</f>
        <v>42313</v>
      </c>
      <c r="C229" s="3">
        <f>WEEKNUM(Table1[[#This Row],[DateReal]])</f>
        <v>45</v>
      </c>
      <c r="D229" t="s">
        <v>57</v>
      </c>
      <c r="E229" t="s">
        <v>79</v>
      </c>
      <c r="G229">
        <v>1</v>
      </c>
    </row>
    <row r="230" spans="1:7" x14ac:dyDescent="0.25">
      <c r="A230" s="1"/>
      <c r="B230" s="1">
        <f>IF(Table1[[#This Row],[Date]]="",B229,Table1[[#This Row],[Date]])</f>
        <v>42313</v>
      </c>
      <c r="C230" s="3">
        <f>WEEKNUM(Table1[[#This Row],[DateReal]])</f>
        <v>45</v>
      </c>
      <c r="D230" t="s">
        <v>4</v>
      </c>
      <c r="E230" t="s">
        <v>89</v>
      </c>
      <c r="G230">
        <v>8</v>
      </c>
    </row>
    <row r="231" spans="1:7" x14ac:dyDescent="0.25">
      <c r="A231" s="1">
        <v>42314</v>
      </c>
      <c r="B231" s="1">
        <f>IF(Table1[[#This Row],[Date]]="",B230,Table1[[#This Row],[Date]])</f>
        <v>42314</v>
      </c>
      <c r="C231" s="3">
        <f>WEEKNUM(Table1[[#This Row],[DateReal]])</f>
        <v>45</v>
      </c>
      <c r="D231" t="s">
        <v>4</v>
      </c>
      <c r="E231" t="s">
        <v>89</v>
      </c>
      <c r="G231">
        <v>8.5</v>
      </c>
    </row>
    <row r="232" spans="1:7" x14ac:dyDescent="0.25">
      <c r="A232" s="1">
        <v>42315</v>
      </c>
      <c r="B232" s="1">
        <f>IF(Table1[[#This Row],[Date]]="",B231,Table1[[#This Row],[Date]])</f>
        <v>42315</v>
      </c>
      <c r="C232" s="3">
        <f>WEEKNUM(Table1[[#This Row],[DateReal]])</f>
        <v>45</v>
      </c>
      <c r="D232" t="s">
        <v>4</v>
      </c>
      <c r="E232" t="s">
        <v>89</v>
      </c>
      <c r="G232">
        <v>7.5</v>
      </c>
    </row>
    <row r="233" spans="1:7" x14ac:dyDescent="0.25">
      <c r="A233" s="1">
        <v>42317</v>
      </c>
      <c r="B233" s="1">
        <f>IF(Table1[[#This Row],[Date]]="",B232,Table1[[#This Row],[Date]])</f>
        <v>42317</v>
      </c>
      <c r="C233" s="3">
        <f>WEEKNUM(Table1[[#This Row],[DateReal]])</f>
        <v>46</v>
      </c>
      <c r="D233" t="s">
        <v>40</v>
      </c>
      <c r="E233" t="s">
        <v>141</v>
      </c>
      <c r="G233">
        <v>1</v>
      </c>
    </row>
    <row r="234" spans="1:7" x14ac:dyDescent="0.25">
      <c r="A234" s="1"/>
      <c r="B234" s="1">
        <f>IF(Table1[[#This Row],[Date]]="",B233,Table1[[#This Row],[Date]])</f>
        <v>42317</v>
      </c>
      <c r="C234" s="3">
        <f>WEEKNUM(Table1[[#This Row],[DateReal]])</f>
        <v>46</v>
      </c>
      <c r="D234" t="s">
        <v>4</v>
      </c>
      <c r="E234" t="s">
        <v>89</v>
      </c>
      <c r="F234" t="s">
        <v>142</v>
      </c>
      <c r="G234">
        <v>4</v>
      </c>
    </row>
    <row r="235" spans="1:7" x14ac:dyDescent="0.25">
      <c r="A235" s="1"/>
      <c r="B235" s="1">
        <f>IF(Table1[[#This Row],[Date]]="",B234,Table1[[#This Row],[Date]])</f>
        <v>42317</v>
      </c>
      <c r="C235" s="3">
        <f>WEEKNUM(Table1[[#This Row],[DateReal]])</f>
        <v>46</v>
      </c>
      <c r="D235" t="s">
        <v>9</v>
      </c>
      <c r="E235" t="s">
        <v>149</v>
      </c>
      <c r="F235" t="s">
        <v>143</v>
      </c>
      <c r="G235">
        <v>1</v>
      </c>
    </row>
    <row r="236" spans="1:7" x14ac:dyDescent="0.25">
      <c r="A236" s="1"/>
      <c r="B236" s="1">
        <f>IF(Table1[[#This Row],[Date]]="",B235,Table1[[#This Row],[Date]])</f>
        <v>42317</v>
      </c>
      <c r="C236" s="3">
        <f>WEEKNUM(Table1[[#This Row],[DateReal]])</f>
        <v>46</v>
      </c>
      <c r="D236" t="s">
        <v>9</v>
      </c>
      <c r="E236" t="s">
        <v>149</v>
      </c>
      <c r="F236" t="s">
        <v>144</v>
      </c>
      <c r="G236">
        <v>2</v>
      </c>
    </row>
    <row r="237" spans="1:7" x14ac:dyDescent="0.25">
      <c r="A237" s="1"/>
      <c r="B237" s="1">
        <f>IF(Table1[[#This Row],[Date]]="",B236,Table1[[#This Row],[Date]])</f>
        <v>42317</v>
      </c>
      <c r="C237" s="3">
        <f>WEEKNUM(Table1[[#This Row],[DateReal]])</f>
        <v>46</v>
      </c>
      <c r="D237" t="s">
        <v>7</v>
      </c>
      <c r="E237" t="s">
        <v>7</v>
      </c>
      <c r="G237">
        <v>0.5</v>
      </c>
    </row>
    <row r="238" spans="1:7" x14ac:dyDescent="0.25">
      <c r="A238" s="1"/>
      <c r="B238" s="1">
        <f>IF(Table1[[#This Row],[Date]]="",B237,Table1[[#This Row],[Date]])</f>
        <v>42317</v>
      </c>
      <c r="C238" s="3">
        <f>WEEKNUM(Table1[[#This Row],[DateReal]])</f>
        <v>46</v>
      </c>
      <c r="D238" t="s">
        <v>137</v>
      </c>
      <c r="E238" t="s">
        <v>146</v>
      </c>
      <c r="F238" t="s">
        <v>147</v>
      </c>
      <c r="G238">
        <v>0.75</v>
      </c>
    </row>
    <row r="239" spans="1:7" x14ac:dyDescent="0.25">
      <c r="A239" s="1">
        <v>42318</v>
      </c>
      <c r="B239" s="1">
        <f>IF(Table1[[#This Row],[Date]]="",B238,Table1[[#This Row],[Date]])</f>
        <v>42318</v>
      </c>
      <c r="C239" s="3">
        <f>WEEKNUM(Table1[[#This Row],[DateReal]])</f>
        <v>46</v>
      </c>
      <c r="D239" t="s">
        <v>57</v>
      </c>
      <c r="E239" t="s">
        <v>79</v>
      </c>
      <c r="G239">
        <v>1</v>
      </c>
    </row>
    <row r="240" spans="1:7" x14ac:dyDescent="0.25">
      <c r="A240" s="1"/>
      <c r="B240" s="1">
        <f>IF(Table1[[#This Row],[Date]]="",B239,Table1[[#This Row],[Date]])</f>
        <v>42318</v>
      </c>
      <c r="C240" s="3">
        <f>WEEKNUM(Table1[[#This Row],[DateReal]])</f>
        <v>46</v>
      </c>
      <c r="D240" t="s">
        <v>57</v>
      </c>
      <c r="E240" t="s">
        <v>82</v>
      </c>
      <c r="G240">
        <v>1</v>
      </c>
    </row>
    <row r="241" spans="1:7" x14ac:dyDescent="0.25">
      <c r="A241" s="1"/>
      <c r="B241" s="1">
        <f>IF(Table1[[#This Row],[Date]]="",B240,Table1[[#This Row],[Date]])</f>
        <v>42318</v>
      </c>
      <c r="C241" s="3">
        <f>WEEKNUM(Table1[[#This Row],[DateReal]])</f>
        <v>46</v>
      </c>
      <c r="D241" t="s">
        <v>7</v>
      </c>
      <c r="E241" t="s">
        <v>7</v>
      </c>
      <c r="F241" t="s">
        <v>148</v>
      </c>
      <c r="G241">
        <v>0.5</v>
      </c>
    </row>
    <row r="242" spans="1:7" x14ac:dyDescent="0.25">
      <c r="A242" s="1"/>
      <c r="B242" s="1">
        <f>IF(Table1[[#This Row],[Date]]="",B241,Table1[[#This Row],[Date]])</f>
        <v>42318</v>
      </c>
      <c r="C242" s="3">
        <f>WEEKNUM(Table1[[#This Row],[DateReal]])</f>
        <v>46</v>
      </c>
      <c r="D242" t="s">
        <v>9</v>
      </c>
      <c r="E242" t="s">
        <v>149</v>
      </c>
      <c r="G242">
        <v>1</v>
      </c>
    </row>
    <row r="243" spans="1:7" x14ac:dyDescent="0.25">
      <c r="A243" s="1"/>
      <c r="B243" s="1">
        <f>IF(Table1[[#This Row],[Date]]="",B242,Table1[[#This Row],[Date]])</f>
        <v>42318</v>
      </c>
      <c r="C243" s="3">
        <f>WEEKNUM(Table1[[#This Row],[DateReal]])</f>
        <v>46</v>
      </c>
      <c r="D243" t="s">
        <v>137</v>
      </c>
      <c r="E243" t="s">
        <v>146</v>
      </c>
      <c r="G243">
        <v>1</v>
      </c>
    </row>
    <row r="244" spans="1:7" x14ac:dyDescent="0.25">
      <c r="A244" s="1"/>
      <c r="B244" s="1">
        <f>IF(Table1[[#This Row],[Date]]="",B243,Table1[[#This Row],[Date]])</f>
        <v>42318</v>
      </c>
      <c r="C244" s="3">
        <f>WEEKNUM(Table1[[#This Row],[DateReal]])</f>
        <v>46</v>
      </c>
      <c r="D244" t="s">
        <v>9</v>
      </c>
      <c r="E244" t="s">
        <v>7</v>
      </c>
      <c r="F244" t="s">
        <v>150</v>
      </c>
      <c r="G244">
        <v>0.5</v>
      </c>
    </row>
    <row r="245" spans="1:7" x14ac:dyDescent="0.25">
      <c r="A245" s="1"/>
      <c r="B245" s="1">
        <f>IF(Table1[[#This Row],[Date]]="",B244,Table1[[#This Row],[Date]])</f>
        <v>42318</v>
      </c>
      <c r="C245" s="3">
        <f>WEEKNUM(Table1[[#This Row],[DateReal]])</f>
        <v>46</v>
      </c>
      <c r="D245" t="s">
        <v>45</v>
      </c>
      <c r="E245" t="s">
        <v>45</v>
      </c>
      <c r="G245">
        <v>2</v>
      </c>
    </row>
    <row r="246" spans="1:7" x14ac:dyDescent="0.25">
      <c r="A246" s="1">
        <v>42319</v>
      </c>
      <c r="B246" s="1">
        <f>IF(Table1[[#This Row],[Date]]="",B245,Table1[[#This Row],[Date]])</f>
        <v>42319</v>
      </c>
      <c r="C246" s="3">
        <f>WEEKNUM(Table1[[#This Row],[DateReal]])</f>
        <v>46</v>
      </c>
      <c r="D246" t="s">
        <v>137</v>
      </c>
      <c r="E246" t="s">
        <v>146</v>
      </c>
      <c r="G246">
        <v>1</v>
      </c>
    </row>
    <row r="247" spans="1:7" x14ac:dyDescent="0.25">
      <c r="A247" s="1"/>
      <c r="B247" s="1">
        <f>IF(Table1[[#This Row],[Date]]="",B246,Table1[[#This Row],[Date]])</f>
        <v>42319</v>
      </c>
      <c r="C247" s="3">
        <f>WEEKNUM(Table1[[#This Row],[DateReal]])</f>
        <v>46</v>
      </c>
      <c r="D247" t="s">
        <v>40</v>
      </c>
      <c r="E247" t="s">
        <v>151</v>
      </c>
      <c r="G247">
        <v>1</v>
      </c>
    </row>
    <row r="248" spans="1:7" x14ac:dyDescent="0.25">
      <c r="A248" s="1"/>
      <c r="B248" s="1">
        <f>IF(Table1[[#This Row],[Date]]="",B247,Table1[[#This Row],[Date]])</f>
        <v>42319</v>
      </c>
      <c r="C248" s="3">
        <f>WEEKNUM(Table1[[#This Row],[DateReal]])</f>
        <v>46</v>
      </c>
      <c r="D248" t="s">
        <v>152</v>
      </c>
      <c r="G248">
        <v>8</v>
      </c>
    </row>
    <row r="249" spans="1:7" x14ac:dyDescent="0.25">
      <c r="A249" s="1">
        <v>42320</v>
      </c>
      <c r="B249" s="1">
        <f>IF(Table1[[#This Row],[Date]]="",B248,Table1[[#This Row],[Date]])</f>
        <v>42320</v>
      </c>
      <c r="C249" s="3">
        <f>WEEKNUM(Table1[[#This Row],[DateReal]])</f>
        <v>46</v>
      </c>
      <c r="D249" t="s">
        <v>57</v>
      </c>
      <c r="E249" t="s">
        <v>153</v>
      </c>
      <c r="G249">
        <v>2</v>
      </c>
    </row>
    <row r="250" spans="1:7" x14ac:dyDescent="0.25">
      <c r="A250" s="1"/>
      <c r="B250" s="1">
        <f>IF(Table1[[#This Row],[Date]]="",B249,Table1[[#This Row],[Date]])</f>
        <v>42320</v>
      </c>
      <c r="C250" s="3">
        <f>WEEKNUM(Table1[[#This Row],[DateReal]])</f>
        <v>46</v>
      </c>
      <c r="D250" t="s">
        <v>9</v>
      </c>
      <c r="E250" t="s">
        <v>149</v>
      </c>
      <c r="F250" t="s">
        <v>154</v>
      </c>
      <c r="G250">
        <v>1</v>
      </c>
    </row>
    <row r="251" spans="1:7" x14ac:dyDescent="0.25">
      <c r="A251" s="1"/>
      <c r="B251" s="1">
        <f>IF(Table1[[#This Row],[Date]]="",B250,Table1[[#This Row],[Date]])</f>
        <v>42320</v>
      </c>
      <c r="C251" s="3">
        <f>WEEKNUM(Table1[[#This Row],[DateReal]])</f>
        <v>46</v>
      </c>
      <c r="D251" t="s">
        <v>4</v>
      </c>
      <c r="E251" t="s">
        <v>89</v>
      </c>
      <c r="F251" t="s">
        <v>127</v>
      </c>
      <c r="G251">
        <v>1</v>
      </c>
    </row>
    <row r="252" spans="1:7" x14ac:dyDescent="0.25">
      <c r="A252" s="1"/>
      <c r="B252" s="1">
        <f>IF(Table1[[#This Row],[Date]]="",B251,Table1[[#This Row],[Date]])</f>
        <v>42320</v>
      </c>
      <c r="C252" s="3">
        <f>WEEKNUM(Table1[[#This Row],[DateReal]])</f>
        <v>46</v>
      </c>
      <c r="D252" t="s">
        <v>4</v>
      </c>
      <c r="E252" t="s">
        <v>158</v>
      </c>
      <c r="F252" t="s">
        <v>159</v>
      </c>
      <c r="G252">
        <v>1.25</v>
      </c>
    </row>
    <row r="253" spans="1:7" x14ac:dyDescent="0.25">
      <c r="A253" s="1"/>
      <c r="B253" s="1">
        <f>IF(Table1[[#This Row],[Date]]="",B252,Table1[[#This Row],[Date]])</f>
        <v>42320</v>
      </c>
      <c r="C253" s="3">
        <f>WEEKNUM(Table1[[#This Row],[DateReal]])</f>
        <v>46</v>
      </c>
      <c r="D253" t="s">
        <v>7</v>
      </c>
      <c r="E253" t="s">
        <v>7</v>
      </c>
      <c r="G253">
        <v>1.25</v>
      </c>
    </row>
    <row r="254" spans="1:7" x14ac:dyDescent="0.25">
      <c r="A254" s="1"/>
      <c r="B254" s="1">
        <f>IF(Table1[[#This Row],[Date]]="",B253,Table1[[#This Row],[Date]])</f>
        <v>42320</v>
      </c>
      <c r="C254" s="3">
        <f>WEEKNUM(Table1[[#This Row],[DateReal]])</f>
        <v>46</v>
      </c>
      <c r="D254" t="s">
        <v>7</v>
      </c>
      <c r="E254" t="s">
        <v>38</v>
      </c>
      <c r="G254">
        <v>0.5</v>
      </c>
    </row>
    <row r="255" spans="1:7" x14ac:dyDescent="0.25">
      <c r="A255" s="1"/>
      <c r="B255" s="1">
        <f>IF(Table1[[#This Row],[Date]]="",B254,Table1[[#This Row],[Date]])</f>
        <v>42320</v>
      </c>
      <c r="C255" s="3">
        <f>WEEKNUM(Table1[[#This Row],[DateReal]])</f>
        <v>46</v>
      </c>
      <c r="D255" t="s">
        <v>40</v>
      </c>
      <c r="E255" t="s">
        <v>141</v>
      </c>
      <c r="G255">
        <v>1.5</v>
      </c>
    </row>
    <row r="256" spans="1:7" x14ac:dyDescent="0.25">
      <c r="A256" s="1">
        <v>42321</v>
      </c>
      <c r="B256" s="1">
        <f>IF(Table1[[#This Row],[Date]]="",B255,Table1[[#This Row],[Date]])</f>
        <v>42321</v>
      </c>
      <c r="C256" s="3">
        <f>WEEKNUM(Table1[[#This Row],[DateReal]])</f>
        <v>46</v>
      </c>
      <c r="D256" t="s">
        <v>40</v>
      </c>
      <c r="E256" t="s">
        <v>141</v>
      </c>
      <c r="G256">
        <v>0.5</v>
      </c>
    </row>
    <row r="257" spans="1:7" x14ac:dyDescent="0.25">
      <c r="A257" s="1"/>
      <c r="B257" s="1">
        <f>IF(Table1[[#This Row],[Date]]="",B256,Table1[[#This Row],[Date]])</f>
        <v>42321</v>
      </c>
      <c r="C257" s="3">
        <f>WEEKNUM(Table1[[#This Row],[DateReal]])</f>
        <v>46</v>
      </c>
      <c r="D257" t="s">
        <v>15</v>
      </c>
      <c r="E257" t="s">
        <v>163</v>
      </c>
      <c r="G257">
        <v>0.5</v>
      </c>
    </row>
    <row r="258" spans="1:7" x14ac:dyDescent="0.25">
      <c r="A258" s="1"/>
      <c r="B258" s="1">
        <f>IF(Table1[[#This Row],[Date]]="",B257,Table1[[#This Row],[Date]])</f>
        <v>42321</v>
      </c>
      <c r="C258" s="3">
        <f>WEEKNUM(Table1[[#This Row],[DateReal]])</f>
        <v>46</v>
      </c>
      <c r="D258" t="s">
        <v>4</v>
      </c>
      <c r="E258" t="s">
        <v>89</v>
      </c>
      <c r="F258" t="s">
        <v>127</v>
      </c>
      <c r="G258">
        <v>2.5</v>
      </c>
    </row>
    <row r="259" spans="1:7" x14ac:dyDescent="0.25">
      <c r="A259" s="1"/>
      <c r="B259" s="1">
        <f>IF(Table1[[#This Row],[Date]]="",B258,Table1[[#This Row],[Date]])</f>
        <v>42321</v>
      </c>
      <c r="C259" s="3">
        <f>WEEKNUM(Table1[[#This Row],[DateReal]])</f>
        <v>46</v>
      </c>
      <c r="D259" t="s">
        <v>7</v>
      </c>
      <c r="E259" t="s">
        <v>7</v>
      </c>
      <c r="F259" t="s">
        <v>164</v>
      </c>
      <c r="G259">
        <v>1.5</v>
      </c>
    </row>
    <row r="260" spans="1:7" x14ac:dyDescent="0.25">
      <c r="A260" s="1"/>
      <c r="B260" s="1">
        <f>IF(Table1[[#This Row],[Date]]="",B259,Table1[[#This Row],[Date]])</f>
        <v>42321</v>
      </c>
      <c r="C260" s="3">
        <f>WEEKNUM(Table1[[#This Row],[DateReal]])</f>
        <v>46</v>
      </c>
      <c r="D260" t="s">
        <v>9</v>
      </c>
      <c r="E260" t="s">
        <v>7</v>
      </c>
      <c r="F260" t="s">
        <v>165</v>
      </c>
      <c r="G260">
        <v>1</v>
      </c>
    </row>
    <row r="261" spans="1:7" x14ac:dyDescent="0.25">
      <c r="A261" s="1"/>
      <c r="B261" s="1">
        <f>IF(Table1[[#This Row],[Date]]="",B260,Table1[[#This Row],[Date]])</f>
        <v>42321</v>
      </c>
      <c r="C261" s="3">
        <f>WEEKNUM(Table1[[#This Row],[DateReal]])</f>
        <v>46</v>
      </c>
      <c r="D261" t="s">
        <v>9</v>
      </c>
      <c r="E261" t="s">
        <v>149</v>
      </c>
      <c r="F261" t="s">
        <v>166</v>
      </c>
      <c r="G261">
        <v>0.25</v>
      </c>
    </row>
    <row r="262" spans="1:7" x14ac:dyDescent="0.25">
      <c r="A262" s="1"/>
      <c r="B262" s="1">
        <f>IF(Table1[[#This Row],[Date]]="",B261,Table1[[#This Row],[Date]])</f>
        <v>42321</v>
      </c>
      <c r="C262" s="3">
        <f>WEEKNUM(Table1[[#This Row],[DateReal]])</f>
        <v>46</v>
      </c>
      <c r="D262" t="s">
        <v>45</v>
      </c>
      <c r="E262" t="s">
        <v>45</v>
      </c>
      <c r="G262">
        <v>0.75</v>
      </c>
    </row>
    <row r="263" spans="1:7" x14ac:dyDescent="0.25">
      <c r="A263" s="1">
        <v>42322</v>
      </c>
      <c r="B263" s="1">
        <f>IF(Table1[[#This Row],[Date]]="",B261,Table1[[#This Row],[Date]])</f>
        <v>42322</v>
      </c>
      <c r="C263" s="3">
        <f>WEEKNUM(Table1[[#This Row],[DateReal]])</f>
        <v>46</v>
      </c>
      <c r="D263" t="s">
        <v>40</v>
      </c>
      <c r="E263" t="s">
        <v>141</v>
      </c>
      <c r="G263">
        <v>7</v>
      </c>
    </row>
    <row r="264" spans="1:7" x14ac:dyDescent="0.25">
      <c r="A264" s="1">
        <v>42324</v>
      </c>
      <c r="B264" s="1">
        <f>IF(Table1[[#This Row],[Date]]="",B263,Table1[[#This Row],[Date]])</f>
        <v>42324</v>
      </c>
      <c r="C264" s="3">
        <f>WEEKNUM(Table1[[#This Row],[DateReal]])</f>
        <v>47</v>
      </c>
      <c r="D264" t="s">
        <v>9</v>
      </c>
      <c r="E264" t="s">
        <v>7</v>
      </c>
      <c r="F264" t="s">
        <v>119</v>
      </c>
      <c r="G264">
        <v>1</v>
      </c>
    </row>
    <row r="265" spans="1:7" x14ac:dyDescent="0.25">
      <c r="A265" s="1"/>
      <c r="B265" s="1">
        <f>IF(Table1[[#This Row],[Date]]="",B264,Table1[[#This Row],[Date]])</f>
        <v>42324</v>
      </c>
      <c r="C265" s="3">
        <f>WEEKNUM(Table1[[#This Row],[DateReal]])</f>
        <v>47</v>
      </c>
      <c r="D265" t="s">
        <v>40</v>
      </c>
      <c r="E265" t="s">
        <v>141</v>
      </c>
      <c r="F265" t="s">
        <v>81</v>
      </c>
      <c r="G265">
        <v>1.5</v>
      </c>
    </row>
    <row r="266" spans="1:7" x14ac:dyDescent="0.25">
      <c r="A266" s="1"/>
      <c r="B266" s="1">
        <f>IF(Table1[[#This Row],[Date]]="",B265,Table1[[#This Row],[Date]])</f>
        <v>42324</v>
      </c>
      <c r="C266" s="3">
        <f>WEEKNUM(Table1[[#This Row],[DateReal]])</f>
        <v>47</v>
      </c>
      <c r="D266" t="s">
        <v>9</v>
      </c>
      <c r="E266" t="s">
        <v>22</v>
      </c>
      <c r="F266" t="s">
        <v>167</v>
      </c>
      <c r="G266">
        <v>0.5</v>
      </c>
    </row>
    <row r="267" spans="1:7" x14ac:dyDescent="0.25">
      <c r="A267" s="1"/>
      <c r="B267" s="1">
        <f>IF(Table1[[#This Row],[Date]]="",B266,Table1[[#This Row],[Date]])</f>
        <v>42324</v>
      </c>
      <c r="C267" s="3">
        <f>WEEKNUM(Table1[[#This Row],[DateReal]])</f>
        <v>47</v>
      </c>
      <c r="D267" t="s">
        <v>45</v>
      </c>
      <c r="E267" t="s">
        <v>45</v>
      </c>
      <c r="G267">
        <v>2.5</v>
      </c>
    </row>
    <row r="268" spans="1:7" x14ac:dyDescent="0.25">
      <c r="A268" s="1"/>
      <c r="B268" s="1">
        <f>IF(Table1[[#This Row],[Date]]="",B267,Table1[[#This Row],[Date]])</f>
        <v>42324</v>
      </c>
      <c r="C268" s="3">
        <f>WEEKNUM(Table1[[#This Row],[DateReal]])</f>
        <v>47</v>
      </c>
      <c r="D268" t="s">
        <v>57</v>
      </c>
      <c r="E268" t="s">
        <v>111</v>
      </c>
      <c r="G268">
        <v>0.5</v>
      </c>
    </row>
    <row r="269" spans="1:7" x14ac:dyDescent="0.25">
      <c r="A269" s="1">
        <v>42325</v>
      </c>
      <c r="B269" s="1">
        <f>IF(Table1[[#This Row],[Date]]="",B267,Table1[[#This Row],[Date]])</f>
        <v>42325</v>
      </c>
      <c r="C269" s="3">
        <f>WEEKNUM(Table1[[#This Row],[DateReal]])</f>
        <v>47</v>
      </c>
      <c r="D269" t="s">
        <v>57</v>
      </c>
      <c r="E269" t="s">
        <v>79</v>
      </c>
      <c r="G269">
        <v>1</v>
      </c>
    </row>
    <row r="270" spans="1:7" x14ac:dyDescent="0.25">
      <c r="A270" s="1"/>
      <c r="B270" s="1">
        <f>IF(Table1[[#This Row],[Date]]="",B269,Table1[[#This Row],[Date]])</f>
        <v>42325</v>
      </c>
      <c r="C270" s="3">
        <f>WEEKNUM(Table1[[#This Row],[DateReal]])</f>
        <v>47</v>
      </c>
      <c r="D270" t="s">
        <v>30</v>
      </c>
      <c r="E270" t="s">
        <v>119</v>
      </c>
      <c r="G270">
        <v>0.5</v>
      </c>
    </row>
    <row r="271" spans="1:7" x14ac:dyDescent="0.25">
      <c r="A271" s="1"/>
      <c r="B271" s="1">
        <f>IF(Table1[[#This Row],[Date]]="",B270,Table1[[#This Row],[Date]])</f>
        <v>42325</v>
      </c>
      <c r="C271" s="3">
        <f>WEEKNUM(Table1[[#This Row],[DateReal]])</f>
        <v>47</v>
      </c>
      <c r="D271" t="s">
        <v>9</v>
      </c>
      <c r="E271" t="s">
        <v>149</v>
      </c>
      <c r="G271">
        <v>0.5</v>
      </c>
    </row>
    <row r="272" spans="1:7" x14ac:dyDescent="0.25">
      <c r="A272" s="1"/>
      <c r="B272" s="1">
        <f>IF(Table1[[#This Row],[Date]]="",B271,Table1[[#This Row],[Date]])</f>
        <v>42325</v>
      </c>
      <c r="C272" s="3">
        <f>WEEKNUM(Table1[[#This Row],[DateReal]])</f>
        <v>47</v>
      </c>
      <c r="D272" t="s">
        <v>9</v>
      </c>
      <c r="E272" t="s">
        <v>22</v>
      </c>
      <c r="F272" t="s">
        <v>167</v>
      </c>
      <c r="G272">
        <v>1.75</v>
      </c>
    </row>
    <row r="273" spans="1:7" x14ac:dyDescent="0.25">
      <c r="A273" s="1"/>
      <c r="B273" s="1">
        <f>IF(Table1[[#This Row],[Date]]="",B272,Table1[[#This Row],[Date]])</f>
        <v>42325</v>
      </c>
      <c r="C273" s="3">
        <f>WEEKNUM(Table1[[#This Row],[DateReal]])</f>
        <v>47</v>
      </c>
      <c r="D273" t="s">
        <v>57</v>
      </c>
      <c r="E273" t="s">
        <v>111</v>
      </c>
      <c r="G273">
        <v>2.5</v>
      </c>
    </row>
    <row r="274" spans="1:7" x14ac:dyDescent="0.25">
      <c r="A274" s="1"/>
      <c r="B274" s="1">
        <f>IF(Table1[[#This Row],[Date]]="",B273,Table1[[#This Row],[Date]])</f>
        <v>42325</v>
      </c>
      <c r="C274" s="3">
        <f>WEEKNUM(Table1[[#This Row],[DateReal]])</f>
        <v>47</v>
      </c>
      <c r="D274" t="s">
        <v>57</v>
      </c>
      <c r="E274" t="s">
        <v>82</v>
      </c>
      <c r="G274">
        <v>1.25</v>
      </c>
    </row>
    <row r="275" spans="1:7" x14ac:dyDescent="0.25">
      <c r="A275" s="1"/>
      <c r="B275" s="1">
        <f>IF(Table1[[#This Row],[Date]]="",B274,Table1[[#This Row],[Date]])</f>
        <v>42325</v>
      </c>
      <c r="C275" s="3">
        <f>WEEKNUM(Table1[[#This Row],[DateReal]])</f>
        <v>47</v>
      </c>
      <c r="D275" t="s">
        <v>40</v>
      </c>
      <c r="E275" t="s">
        <v>141</v>
      </c>
      <c r="F275" t="s">
        <v>168</v>
      </c>
      <c r="G275">
        <v>0.5</v>
      </c>
    </row>
    <row r="276" spans="1:7" x14ac:dyDescent="0.25">
      <c r="A276" s="1"/>
      <c r="B276" s="1">
        <f>IF(Table1[[#This Row],[Date]]="",B275,Table1[[#This Row],[Date]])</f>
        <v>42325</v>
      </c>
      <c r="C276" s="3">
        <f>WEEKNUM(Table1[[#This Row],[DateReal]])</f>
        <v>47</v>
      </c>
      <c r="D276" t="s">
        <v>9</v>
      </c>
      <c r="E276" t="s">
        <v>119</v>
      </c>
      <c r="G276">
        <v>0.5</v>
      </c>
    </row>
    <row r="277" spans="1:7" x14ac:dyDescent="0.25">
      <c r="A277" s="1"/>
      <c r="B277" s="1">
        <f>IF(Table1[[#This Row],[Date]]="",B276,Table1[[#This Row],[Date]])</f>
        <v>42325</v>
      </c>
      <c r="C277" s="3">
        <f>WEEKNUM(Table1[[#This Row],[DateReal]])</f>
        <v>47</v>
      </c>
      <c r="D277" t="s">
        <v>40</v>
      </c>
      <c r="E277" t="s">
        <v>141</v>
      </c>
      <c r="G277">
        <v>4.5</v>
      </c>
    </row>
    <row r="278" spans="1:7" x14ac:dyDescent="0.25">
      <c r="A278" s="1">
        <v>42326</v>
      </c>
      <c r="B278" s="1">
        <f>IF(Table1[[#This Row],[Date]]="",B277,Table1[[#This Row],[Date]])</f>
        <v>42326</v>
      </c>
      <c r="C278" s="3">
        <f>WEEKNUM(Table1[[#This Row],[DateReal]])</f>
        <v>47</v>
      </c>
      <c r="D278" t="s">
        <v>4</v>
      </c>
      <c r="E278" t="s">
        <v>38</v>
      </c>
      <c r="F278" t="s">
        <v>169</v>
      </c>
      <c r="G278">
        <v>0.5</v>
      </c>
    </row>
    <row r="279" spans="1:7" x14ac:dyDescent="0.25">
      <c r="A279" s="1"/>
      <c r="B279" s="1">
        <f>IF(Table1[[#This Row],[Date]]="",B278,Table1[[#This Row],[Date]])</f>
        <v>42326</v>
      </c>
      <c r="C279" s="3">
        <f>WEEKNUM(Table1[[#This Row],[DateReal]])</f>
        <v>47</v>
      </c>
      <c r="D279" t="s">
        <v>7</v>
      </c>
      <c r="E279" t="s">
        <v>38</v>
      </c>
      <c r="G279">
        <v>0.5</v>
      </c>
    </row>
    <row r="280" spans="1:7" x14ac:dyDescent="0.25">
      <c r="A280" s="1"/>
      <c r="B280" s="1">
        <f>IF(Table1[[#This Row],[Date]]="",B279,Table1[[#This Row],[Date]])</f>
        <v>42326</v>
      </c>
      <c r="C280" s="3">
        <f>WEEKNUM(Table1[[#This Row],[DateReal]])</f>
        <v>47</v>
      </c>
      <c r="D280" t="s">
        <v>40</v>
      </c>
      <c r="E280" t="s">
        <v>141</v>
      </c>
      <c r="G280">
        <v>5.5</v>
      </c>
    </row>
    <row r="281" spans="1:7" x14ac:dyDescent="0.25">
      <c r="A281" s="1"/>
      <c r="B281" s="1">
        <f>IF(Table1[[#This Row],[Date]]="",B280,Table1[[#This Row],[Date]])</f>
        <v>42326</v>
      </c>
      <c r="C281" s="3">
        <f>WEEKNUM(Table1[[#This Row],[DateReal]])</f>
        <v>47</v>
      </c>
      <c r="D281" t="s">
        <v>57</v>
      </c>
      <c r="E281" t="s">
        <v>111</v>
      </c>
      <c r="F281" t="s">
        <v>170</v>
      </c>
      <c r="G281">
        <v>0.5</v>
      </c>
    </row>
    <row r="282" spans="1:7" x14ac:dyDescent="0.25">
      <c r="A282" s="1">
        <v>42327</v>
      </c>
      <c r="B282" s="1">
        <f>IF(Table1[[#This Row],[Date]]="",B281,Table1[[#This Row],[Date]])</f>
        <v>42327</v>
      </c>
      <c r="C282" s="3">
        <f>WEEKNUM(Table1[[#This Row],[DateReal]])</f>
        <v>47</v>
      </c>
      <c r="D282" t="s">
        <v>57</v>
      </c>
      <c r="E282" t="s">
        <v>79</v>
      </c>
      <c r="G282">
        <v>1</v>
      </c>
    </row>
    <row r="283" spans="1:7" x14ac:dyDescent="0.25">
      <c r="A283" s="1"/>
      <c r="B283" s="1">
        <f>IF(Table1[[#This Row],[Date]]="",B282,Table1[[#This Row],[Date]])</f>
        <v>42327</v>
      </c>
      <c r="C283" s="3">
        <f>WEEKNUM(Table1[[#This Row],[DateReal]])</f>
        <v>47</v>
      </c>
      <c r="D283" t="s">
        <v>57</v>
      </c>
      <c r="E283" t="s">
        <v>111</v>
      </c>
      <c r="F283" t="s">
        <v>170</v>
      </c>
      <c r="G283">
        <v>2</v>
      </c>
    </row>
    <row r="284" spans="1:7" x14ac:dyDescent="0.25">
      <c r="A284" s="1"/>
      <c r="B284" s="1">
        <f>IF(Table1[[#This Row],[Date]]="",B283,Table1[[#This Row],[Date]])</f>
        <v>42327</v>
      </c>
      <c r="C284" s="3">
        <f>WEEKNUM(Table1[[#This Row],[DateReal]])</f>
        <v>47</v>
      </c>
      <c r="D284" t="s">
        <v>40</v>
      </c>
      <c r="E284" t="s">
        <v>141</v>
      </c>
      <c r="G284">
        <v>1.5</v>
      </c>
    </row>
    <row r="285" spans="1:7" x14ac:dyDescent="0.25">
      <c r="A285" s="1"/>
      <c r="B285" s="1">
        <f>IF(Table1[[#This Row],[Date]]="",B284,Table1[[#This Row],[Date]])</f>
        <v>42327</v>
      </c>
      <c r="C285" s="3">
        <f>WEEKNUM(Table1[[#This Row],[DateReal]])</f>
        <v>47</v>
      </c>
      <c r="D285" t="s">
        <v>9</v>
      </c>
      <c r="E285" t="s">
        <v>7</v>
      </c>
      <c r="G285">
        <v>0.5</v>
      </c>
    </row>
    <row r="286" spans="1:7" x14ac:dyDescent="0.25">
      <c r="A286" s="1">
        <v>42328</v>
      </c>
      <c r="B286" s="1">
        <f>IF(Table1[[#This Row],[Date]]="",B285,Table1[[#This Row],[Date]])</f>
        <v>42328</v>
      </c>
      <c r="C286" s="3">
        <f>WEEKNUM(Table1[[#This Row],[DateReal]])</f>
        <v>47</v>
      </c>
      <c r="D286" t="s">
        <v>9</v>
      </c>
      <c r="E286" t="s">
        <v>7</v>
      </c>
      <c r="F286" t="s">
        <v>171</v>
      </c>
      <c r="G286">
        <v>2</v>
      </c>
    </row>
    <row r="287" spans="1:7" x14ac:dyDescent="0.25">
      <c r="A287" s="1"/>
      <c r="B287" s="1">
        <f>IF(Table1[[#This Row],[Date]]="",B286,Table1[[#This Row],[Date]])</f>
        <v>42328</v>
      </c>
      <c r="C287" s="3">
        <f>WEEKNUM(Table1[[#This Row],[DateReal]])</f>
        <v>47</v>
      </c>
      <c r="D287" t="s">
        <v>40</v>
      </c>
      <c r="E287" t="s">
        <v>141</v>
      </c>
      <c r="F287" t="s">
        <v>172</v>
      </c>
      <c r="G287">
        <v>5.5</v>
      </c>
    </row>
    <row r="288" spans="1:7" x14ac:dyDescent="0.25">
      <c r="A288" s="1"/>
      <c r="B288" s="1">
        <f>IF(Table1[[#This Row],[Date]]="",B287,Table1[[#This Row],[Date]])</f>
        <v>42328</v>
      </c>
      <c r="C288" s="3">
        <f>WEEKNUM(Table1[[#This Row],[DateReal]])</f>
        <v>47</v>
      </c>
      <c r="D288" t="s">
        <v>9</v>
      </c>
      <c r="E288" t="s">
        <v>149</v>
      </c>
      <c r="F288" t="s">
        <v>173</v>
      </c>
      <c r="G288">
        <v>1</v>
      </c>
    </row>
    <row r="289" spans="1:23" x14ac:dyDescent="0.25">
      <c r="A289" s="1">
        <v>42329</v>
      </c>
      <c r="B289" s="1">
        <f>IF(Table1[[#This Row],[Date]]="",B288,Table1[[#This Row],[Date]])</f>
        <v>42329</v>
      </c>
      <c r="C289" s="3">
        <f>WEEKNUM(Table1[[#This Row],[DateReal]])</f>
        <v>47</v>
      </c>
      <c r="D289" t="s">
        <v>40</v>
      </c>
      <c r="E289" t="s">
        <v>141</v>
      </c>
      <c r="F289" t="s">
        <v>174</v>
      </c>
      <c r="G289">
        <v>7</v>
      </c>
    </row>
    <row r="290" spans="1:23" x14ac:dyDescent="0.25">
      <c r="A290" s="1">
        <v>42331</v>
      </c>
      <c r="B290" s="1">
        <f>IF(Table1[[#This Row],[Date]]="",B289,Table1[[#This Row],[Date]])</f>
        <v>42331</v>
      </c>
      <c r="C290" s="3">
        <f>WEEKNUM(Table1[[#This Row],[DateReal]])</f>
        <v>48</v>
      </c>
      <c r="D290" t="s">
        <v>40</v>
      </c>
      <c r="E290" t="s">
        <v>141</v>
      </c>
      <c r="F290" t="s">
        <v>174</v>
      </c>
      <c r="G290">
        <v>2.5</v>
      </c>
    </row>
    <row r="291" spans="1:23" x14ac:dyDescent="0.25">
      <c r="A291" s="1"/>
      <c r="B291" s="1">
        <f>IF(Table1[[#This Row],[Date]]="",B290,Table1[[#This Row],[Date]])</f>
        <v>42331</v>
      </c>
      <c r="C291" s="3">
        <f>WEEKNUM(Table1[[#This Row],[DateReal]])</f>
        <v>48</v>
      </c>
      <c r="D291" t="s">
        <v>9</v>
      </c>
      <c r="E291" t="s">
        <v>7</v>
      </c>
      <c r="F291" t="s">
        <v>175</v>
      </c>
      <c r="G291">
        <v>1</v>
      </c>
    </row>
    <row r="292" spans="1:23" x14ac:dyDescent="0.25">
      <c r="A292" s="1"/>
      <c r="B292" s="1">
        <f>IF(Table1[[#This Row],[Date]]="",B291,Table1[[#This Row],[Date]])</f>
        <v>42331</v>
      </c>
      <c r="C292" s="3">
        <f>WEEKNUM(Table1[[#This Row],[DateReal]])</f>
        <v>48</v>
      </c>
      <c r="D292" t="s">
        <v>9</v>
      </c>
      <c r="E292" t="s">
        <v>149</v>
      </c>
      <c r="G292">
        <v>4.5</v>
      </c>
    </row>
    <row r="293" spans="1:23" x14ac:dyDescent="0.25">
      <c r="A293" s="1"/>
      <c r="B293" s="1">
        <f>IF(Table1[[#This Row],[Date]]="",B292,Table1[[#This Row],[Date]])</f>
        <v>42331</v>
      </c>
      <c r="C293" s="3">
        <f>WEEKNUM(Table1[[#This Row],[DateReal]])</f>
        <v>48</v>
      </c>
      <c r="D293" t="s">
        <v>57</v>
      </c>
      <c r="E293" t="s">
        <v>9</v>
      </c>
      <c r="F293" t="s">
        <v>176</v>
      </c>
      <c r="G293">
        <v>1.75</v>
      </c>
    </row>
    <row r="294" spans="1:23" x14ac:dyDescent="0.25">
      <c r="A294" s="1">
        <v>42332</v>
      </c>
      <c r="B294" s="1">
        <f>IF(Table1[[#This Row],[Date]]="",B293,Table1[[#This Row],[Date]])</f>
        <v>42332</v>
      </c>
      <c r="C294" s="3">
        <f>WEEKNUM(Table1[[#This Row],[DateReal]])</f>
        <v>48</v>
      </c>
      <c r="D294" t="s">
        <v>57</v>
      </c>
      <c r="E294" t="s">
        <v>79</v>
      </c>
      <c r="G294">
        <v>1</v>
      </c>
    </row>
    <row r="295" spans="1:23" x14ac:dyDescent="0.25">
      <c r="A295" s="1"/>
      <c r="B295" s="1">
        <f>IF(Table1[[#This Row],[Date]]="",B294,Table1[[#This Row],[Date]])</f>
        <v>42332</v>
      </c>
      <c r="C295" s="3">
        <f>WEEKNUM(Table1[[#This Row],[DateReal]])</f>
        <v>48</v>
      </c>
      <c r="D295" t="s">
        <v>9</v>
      </c>
      <c r="E295" t="s">
        <v>149</v>
      </c>
      <c r="F295" t="s">
        <v>177</v>
      </c>
      <c r="G295">
        <v>6.5</v>
      </c>
      <c r="K295" s="14" t="s">
        <v>59</v>
      </c>
      <c r="L295" s="2">
        <f>MAX(Table1[Date])</f>
        <v>42356</v>
      </c>
      <c r="M295">
        <f ca="1">SUM(OFFSET(Table1[Time],MATCH(L295,Table1[DateReal],0)-1,0, MATCH(L295,Table1[DateReal],1)-MATCH(L295,Table1[DateReal],0)+1,1))</f>
        <v>0</v>
      </c>
      <c r="N295" t="s">
        <v>60</v>
      </c>
      <c r="Q295" s="10" t="s">
        <v>193</v>
      </c>
      <c r="R295" s="10"/>
      <c r="S295" s="10"/>
      <c r="T295" s="10" t="s">
        <v>100</v>
      </c>
      <c r="U295" s="10" t="s">
        <v>155</v>
      </c>
      <c r="V295" s="10" t="s">
        <v>156</v>
      </c>
      <c r="W295" s="10" t="s">
        <v>157</v>
      </c>
    </row>
    <row r="296" spans="1:23" x14ac:dyDescent="0.25">
      <c r="A296" s="1"/>
      <c r="B296" s="1">
        <f>IF(Table1[[#This Row],[Date]]="",B295,Table1[[#This Row],[Date]])</f>
        <v>42332</v>
      </c>
      <c r="C296" s="3">
        <f>WEEKNUM(Table1[[#This Row],[DateReal]])</f>
        <v>48</v>
      </c>
      <c r="D296" t="s">
        <v>57</v>
      </c>
      <c r="E296" t="s">
        <v>9</v>
      </c>
      <c r="F296" t="s">
        <v>176</v>
      </c>
      <c r="G296">
        <v>3.5</v>
      </c>
      <c r="K296" s="14"/>
      <c r="P296" s="10" t="s">
        <v>9</v>
      </c>
      <c r="Q296">
        <f t="array" ref="Q296">SUM((Table1[DateReal]&gt;=qstart)*(Table1[Category]=$P296)*Table1[Time])</f>
        <v>135.75</v>
      </c>
      <c r="R296" s="15">
        <f>Q296/$Q$312</f>
        <v>0.29256465517241381</v>
      </c>
      <c r="S296" s="15"/>
      <c r="T296">
        <f t="array" ref="T296">SUM((Table1[Weeknum]=thisweek)*(Table1[Category]=$P296)*Table1[Time])</f>
        <v>9.5</v>
      </c>
      <c r="U296">
        <f t="array" ref="U296">SUM((Table1[Weeknum]=lastweek)*(Table1[Category]=$P296)*Table1[Time])</f>
        <v>6</v>
      </c>
      <c r="V296">
        <f t="array" ref="V296">SUM((Table1[Weeknum]=$L$299)*(Table1[Category]=$P296)*Table1[Time])</f>
        <v>38</v>
      </c>
      <c r="W296">
        <f t="array" ref="W296">SUM((Table1[Weeknum]=$L$300)*(Table1[Category]=$P296)*Table1[Time])</f>
        <v>12</v>
      </c>
    </row>
    <row r="297" spans="1:23" x14ac:dyDescent="0.25">
      <c r="A297" s="1">
        <v>42333</v>
      </c>
      <c r="B297" s="1">
        <f>IF(Table1[[#This Row],[Date]]="",B296,Table1[[#This Row],[Date]])</f>
        <v>42333</v>
      </c>
      <c r="C297" s="3">
        <f>WEEKNUM(Table1[[#This Row],[DateReal]])</f>
        <v>48</v>
      </c>
      <c r="D297" t="s">
        <v>152</v>
      </c>
      <c r="G297">
        <v>8</v>
      </c>
      <c r="K297" s="14" t="s">
        <v>63</v>
      </c>
      <c r="L297">
        <f>WEEKNUM(L295)</f>
        <v>51</v>
      </c>
      <c r="M297">
        <f ca="1">SUM(OFFSET(Table1[Time],MATCH(L297,Table1[Weeknum],0)-1,0, MATCH(L297,Table1[Weeknum],1)-MATCH(L297,Table1[Weeknum],0)+1,1))</f>
        <v>27.5</v>
      </c>
      <c r="N297" t="s">
        <v>60</v>
      </c>
      <c r="P297" s="10" t="s">
        <v>57</v>
      </c>
      <c r="Q297">
        <f t="array" ref="Q297">SUM((Table1[DateReal]&gt;=qstart)*(Table1[Category]=$P297)*Table1[Time])</f>
        <v>60.25</v>
      </c>
      <c r="R297" s="15">
        <f t="shared" ref="R297:R311" si="0">Q297/$Q$312</f>
        <v>0.12984913793103448</v>
      </c>
      <c r="S297" s="15"/>
      <c r="T297">
        <f t="array" ref="T297">SUM((Table1[Weeknum]=thisweek)*(Table1[Category]=$P297)*Table1[Time])</f>
        <v>0</v>
      </c>
      <c r="U297">
        <f t="array" ref="U297">SUM((Table1[Weeknum]=lastweek)*(Table1[Category]=$P297)*Table1[Time])</f>
        <v>4</v>
      </c>
      <c r="V297">
        <f t="array" ref="V297">SUM((Table1[Weeknum]=$L$299)*(Table1[Category]=$P297)*Table1[Time])</f>
        <v>1.75</v>
      </c>
      <c r="W297">
        <f t="array" ref="W297">SUM((Table1[Weeknum]=$L$300)*(Table1[Category]=$P297)*Table1[Time])</f>
        <v>6.25</v>
      </c>
    </row>
    <row r="298" spans="1:23" x14ac:dyDescent="0.25">
      <c r="A298" s="1">
        <v>42334</v>
      </c>
      <c r="B298" s="1">
        <f>IF(Table1[[#This Row],[Date]]="",B296,Table1[[#This Row],[Date]])</f>
        <v>42334</v>
      </c>
      <c r="C298" s="3">
        <f>WEEKNUM(Table1[[#This Row],[DateReal]])</f>
        <v>48</v>
      </c>
      <c r="D298" t="s">
        <v>152</v>
      </c>
      <c r="G298">
        <v>8</v>
      </c>
      <c r="K298" s="14" t="s">
        <v>61</v>
      </c>
      <c r="L298">
        <f>L297-1</f>
        <v>50</v>
      </c>
      <c r="M298">
        <f ca="1">SUM(OFFSET(Table1[Time],MATCH(L298,Table1[Weeknum],0)-1,0, MATCH(L298,Table1[Weeknum],1)-MATCH(L298,Table1[Weeknum],0)+1,1))</f>
        <v>40</v>
      </c>
      <c r="N298" t="s">
        <v>60</v>
      </c>
      <c r="P298" s="10" t="s">
        <v>4</v>
      </c>
      <c r="Q298">
        <f t="array" ref="Q298">SUM((Table1[DateReal]&gt;=qstart)*(Table1[Category]=$P298)*Table1[Time])</f>
        <v>48.75</v>
      </c>
      <c r="R298" s="15">
        <f t="shared" si="0"/>
        <v>0.1050646551724138</v>
      </c>
      <c r="S298" s="15"/>
      <c r="T298">
        <f t="array" ref="T298">SUM((Table1[Weeknum]=thisweek)*(Table1[Category]=$P298)*Table1[Time])</f>
        <v>3.5</v>
      </c>
      <c r="U298">
        <f t="array" ref="U298">SUM((Table1[Weeknum]=lastweek)*(Table1[Category]=$P298)*Table1[Time])</f>
        <v>1</v>
      </c>
      <c r="V298">
        <f t="array" ref="V298">SUM((Table1[Weeknum]=$L$299)*(Table1[Category]=$P298)*Table1[Time])</f>
        <v>0</v>
      </c>
      <c r="W298">
        <f t="array" ref="W298">SUM((Table1[Weeknum]=$L$300)*(Table1[Category]=$P298)*Table1[Time])</f>
        <v>0</v>
      </c>
    </row>
    <row r="299" spans="1:23" x14ac:dyDescent="0.25">
      <c r="A299" s="1">
        <v>42338</v>
      </c>
      <c r="B299" s="1">
        <f>IF(Table1[[#This Row],[Date]]="",B296,Table1[[#This Row],[Date]])</f>
        <v>42338</v>
      </c>
      <c r="C299" s="3">
        <f>WEEKNUM(Table1[[#This Row],[DateReal]])</f>
        <v>49</v>
      </c>
      <c r="D299" t="s">
        <v>9</v>
      </c>
      <c r="E299" t="s">
        <v>149</v>
      </c>
      <c r="F299" t="s">
        <v>178</v>
      </c>
      <c r="G299">
        <v>5.5</v>
      </c>
      <c r="K299" s="14" t="s">
        <v>156</v>
      </c>
      <c r="L299">
        <f>L298-1</f>
        <v>49</v>
      </c>
      <c r="M299">
        <f ca="1">SUM(OFFSET(Table1[Time],MATCH(L299,Table1[Weeknum],0)-1,0, MATCH(L299,Table1[Weeknum],1)-MATCH(L299,Table1[Weeknum],0)+1,1))</f>
        <v>39.75</v>
      </c>
      <c r="N299" t="s">
        <v>60</v>
      </c>
      <c r="P299" s="10" t="s">
        <v>45</v>
      </c>
      <c r="Q299">
        <f t="array" ref="Q299">SUM((Table1[DateReal]&gt;=qstart)*(Table1[Category]=$P299)*Table1[Time])</f>
        <v>43.75</v>
      </c>
      <c r="R299" s="15">
        <f t="shared" si="0"/>
        <v>9.4288793103448273E-2</v>
      </c>
      <c r="S299" s="15"/>
      <c r="T299">
        <f t="array" ref="T299">SUM((Table1[Weeknum]=thisweek)*(Table1[Category]=$P299)*Table1[Time])</f>
        <v>11.5</v>
      </c>
      <c r="U299">
        <f t="array" ref="U299">SUM((Table1[Weeknum]=lastweek)*(Table1[Category]=$P299)*Table1[Time])</f>
        <v>0</v>
      </c>
      <c r="V299">
        <f t="array" ref="V299">SUM((Table1[Weeknum]=$L$299)*(Table1[Category]=$P299)*Table1[Time])</f>
        <v>0</v>
      </c>
      <c r="W299">
        <f t="array" ref="W299">SUM((Table1[Weeknum]=$L$300)*(Table1[Category]=$P299)*Table1[Time])</f>
        <v>0</v>
      </c>
    </row>
    <row r="300" spans="1:23" x14ac:dyDescent="0.25">
      <c r="A300" s="1">
        <v>42339</v>
      </c>
      <c r="B300" s="1">
        <f>IF(Table1[[#This Row],[Date]]="",B299,Table1[[#This Row],[Date]])</f>
        <v>42339</v>
      </c>
      <c r="C300" s="3">
        <f>WEEKNUM(Table1[[#This Row],[DateReal]])</f>
        <v>49</v>
      </c>
      <c r="D300" t="s">
        <v>9</v>
      </c>
      <c r="E300" t="s">
        <v>149</v>
      </c>
      <c r="F300" t="s">
        <v>179</v>
      </c>
      <c r="G300">
        <v>9</v>
      </c>
      <c r="K300" s="14" t="s">
        <v>157</v>
      </c>
      <c r="L300">
        <f>L299-1</f>
        <v>48</v>
      </c>
      <c r="M300">
        <f ca="1">SUM(OFFSET(Table1[Time],MATCH(L300,Table1[Weeknum],0)-1,0, MATCH(L300,Table1[Weeknum],1)-MATCH(L300,Table1[Weeknum],0)+1,1))</f>
        <v>36.75</v>
      </c>
      <c r="N300" t="s">
        <v>60</v>
      </c>
      <c r="P300" s="10" t="s">
        <v>40</v>
      </c>
      <c r="Q300">
        <f t="array" ref="Q300">SUM((Table1[DateReal]&gt;=qstart)*(Table1[Category]=$P300)*Table1[Time])</f>
        <v>39.5</v>
      </c>
      <c r="R300" s="15">
        <f t="shared" si="0"/>
        <v>8.5129310344827583E-2</v>
      </c>
      <c r="S300" s="15"/>
      <c r="T300">
        <f t="array" ref="T300">SUM((Table1[Weeknum]=thisweek)*(Table1[Category]=$P300)*Table1[Time])</f>
        <v>0</v>
      </c>
      <c r="U300">
        <f t="array" ref="U300">SUM((Table1[Weeknum]=lastweek)*(Table1[Category]=$P300)*Table1[Time])</f>
        <v>0</v>
      </c>
      <c r="V300">
        <f t="array" ref="V300">SUM((Table1[Weeknum]=$L$299)*(Table1[Category]=$P300)*Table1[Time])</f>
        <v>0</v>
      </c>
      <c r="W300">
        <f t="array" ref="W300">SUM((Table1[Weeknum]=$L$300)*(Table1[Category]=$P300)*Table1[Time])</f>
        <v>2.5</v>
      </c>
    </row>
    <row r="301" spans="1:23" x14ac:dyDescent="0.25">
      <c r="A301" s="1"/>
      <c r="B301" s="1">
        <f>IF(Table1[[#This Row],[Date]]="",B300,Table1[[#This Row],[Date]])</f>
        <v>42339</v>
      </c>
      <c r="C301" s="3">
        <f>WEEKNUM(Table1[[#This Row],[DateReal]])</f>
        <v>49</v>
      </c>
      <c r="D301" t="s">
        <v>57</v>
      </c>
      <c r="E301" t="s">
        <v>79</v>
      </c>
      <c r="G301">
        <v>1</v>
      </c>
      <c r="K301" s="14"/>
      <c r="P301" s="10" t="s">
        <v>152</v>
      </c>
      <c r="Q301">
        <f t="array" ref="Q301">SUM((Table1[DateReal]&gt;=qstart)*(Table1[Category]=$P301)*Table1[Time])</f>
        <v>24</v>
      </c>
      <c r="R301" s="15">
        <f t="shared" si="0"/>
        <v>5.1724137931034482E-2</v>
      </c>
      <c r="S301" s="15"/>
      <c r="T301">
        <f t="array" ref="T301">SUM((Table1[Weeknum]=thisweek)*(Table1[Category]=$P301)*Table1[Time])</f>
        <v>0</v>
      </c>
      <c r="U301">
        <f t="array" ref="U301">SUM((Table1[Weeknum]=lastweek)*(Table1[Category]=$P301)*Table1[Time])</f>
        <v>0</v>
      </c>
      <c r="V301">
        <f t="array" ref="V301">SUM((Table1[Weeknum]=$L$299)*(Table1[Category]=$P301)*Table1[Time])</f>
        <v>0</v>
      </c>
      <c r="W301">
        <f t="array" ref="W301">SUM((Table1[Weeknum]=$L$300)*(Table1[Category]=$P301)*Table1[Time])</f>
        <v>16</v>
      </c>
    </row>
    <row r="302" spans="1:23" x14ac:dyDescent="0.25">
      <c r="A302" s="1">
        <v>42340</v>
      </c>
      <c r="B302" s="1">
        <f>IF(Table1[[#This Row],[Date]]="",B301,Table1[[#This Row],[Date]])</f>
        <v>42340</v>
      </c>
      <c r="C302" s="3">
        <f>WEEKNUM(Table1[[#This Row],[DateReal]])</f>
        <v>49</v>
      </c>
      <c r="D302" t="s">
        <v>9</v>
      </c>
      <c r="E302" t="s">
        <v>149</v>
      </c>
      <c r="F302" t="s">
        <v>180</v>
      </c>
      <c r="G302">
        <v>6.5</v>
      </c>
      <c r="K302" s="14"/>
      <c r="P302" s="10" t="s">
        <v>6</v>
      </c>
      <c r="Q302">
        <f t="array" ref="Q302">SUM((Table1[DateReal]&gt;=qstart)*(Table1[Category]=$P302)*Table1[Time])</f>
        <v>20</v>
      </c>
      <c r="R302" s="15">
        <f t="shared" si="0"/>
        <v>4.3103448275862072E-2</v>
      </c>
      <c r="S302" s="15"/>
      <c r="T302">
        <f t="array" ref="T302">SUM((Table1[Weeknum]=thisweek)*(Table1[Category]=$P302)*Table1[Time])</f>
        <v>0</v>
      </c>
      <c r="U302">
        <f t="array" ref="U302">SUM((Table1[Weeknum]=lastweek)*(Table1[Category]=$P302)*Table1[Time])</f>
        <v>0</v>
      </c>
      <c r="V302">
        <f t="array" ref="V302">SUM((Table1[Weeknum]=$L$299)*(Table1[Category]=$P302)*Table1[Time])</f>
        <v>0</v>
      </c>
      <c r="W302">
        <f t="array" ref="W302">SUM((Table1[Weeknum]=$L$300)*(Table1[Category]=$P302)*Table1[Time])</f>
        <v>0</v>
      </c>
    </row>
    <row r="303" spans="1:23" x14ac:dyDescent="0.25">
      <c r="A303" s="1">
        <v>42341</v>
      </c>
      <c r="B303" s="1">
        <f>IF(Table1[[#This Row],[Date]]="",B302,Table1[[#This Row],[Date]])</f>
        <v>42341</v>
      </c>
      <c r="C303" s="3">
        <f>WEEKNUM(Table1[[#This Row],[DateReal]])</f>
        <v>49</v>
      </c>
      <c r="D303" t="s">
        <v>9</v>
      </c>
      <c r="E303" t="s">
        <v>149</v>
      </c>
      <c r="F303" t="s">
        <v>181</v>
      </c>
      <c r="G303">
        <v>9</v>
      </c>
      <c r="K303" s="14" t="s">
        <v>70</v>
      </c>
      <c r="L303" s="2">
        <f>INT(L295 - WEEKDAY(L295)+2)</f>
        <v>42352</v>
      </c>
      <c r="M303">
        <f ca="1">IFERROR(SUM(OFFSET(Table1[Time],MATCH(L303,Table1[DateReal],0)-1,0, MATCH(L303,Table1[DateReal],1)-MATCH(L303,Table1[DateReal],0)+1,1)),0)</f>
        <v>5</v>
      </c>
      <c r="P303" s="10" t="s">
        <v>7</v>
      </c>
      <c r="Q303">
        <f t="array" ref="Q303">SUM((Table1[DateReal]&gt;=qstart)*(Table1[Category]=$P303)*Table1[Time])</f>
        <v>18</v>
      </c>
      <c r="R303" s="15">
        <f t="shared" si="0"/>
        <v>3.8793103448275863E-2</v>
      </c>
      <c r="S303" s="15"/>
      <c r="T303">
        <f t="array" ref="T303">SUM((Table1[Weeknum]=thisweek)*(Table1[Category]=$P303)*Table1[Time])</f>
        <v>1.5</v>
      </c>
      <c r="U303">
        <f t="array" ref="U303">SUM((Table1[Weeknum]=lastweek)*(Table1[Category]=$P303)*Table1[Time])</f>
        <v>0</v>
      </c>
      <c r="V303">
        <f t="array" ref="V303">SUM((Table1[Weeknum]=$L$299)*(Table1[Category]=$P303)*Table1[Time])</f>
        <v>0</v>
      </c>
      <c r="W303">
        <f t="array" ref="W303">SUM((Table1[Weeknum]=$L$300)*(Table1[Category]=$P303)*Table1[Time])</f>
        <v>0</v>
      </c>
    </row>
    <row r="304" spans="1:23" x14ac:dyDescent="0.25">
      <c r="A304" s="1">
        <v>42342</v>
      </c>
      <c r="B304" s="1">
        <f>IF(Table1[[#This Row],[Date]]="",B303,Table1[[#This Row],[Date]])</f>
        <v>42342</v>
      </c>
      <c r="C304" s="3">
        <f>WEEKNUM(Table1[[#This Row],[DateReal]])</f>
        <v>49</v>
      </c>
      <c r="D304" t="s">
        <v>9</v>
      </c>
      <c r="E304" t="s">
        <v>149</v>
      </c>
      <c r="F304" t="s">
        <v>182</v>
      </c>
      <c r="G304">
        <v>8</v>
      </c>
      <c r="K304" s="14" t="s">
        <v>71</v>
      </c>
      <c r="L304" s="2">
        <f>L303+1</f>
        <v>42353</v>
      </c>
      <c r="M304">
        <f ca="1">IFERROR(SUM(OFFSET(Table1[Time],MATCH(L304,Table1[DateReal],0)-1,0, MATCH(L304,Table1[DateReal],1)-MATCH(L304,Table1[DateReal],0)+1,1)),0)</f>
        <v>15</v>
      </c>
      <c r="P304" s="10" t="s">
        <v>185</v>
      </c>
      <c r="Q304">
        <f t="array" ref="Q304">SUM((Table1[DateReal]&gt;=qstart)*(Table1[Category]=$P304)*Table1[Time])</f>
        <v>18</v>
      </c>
      <c r="R304" s="15">
        <f t="shared" si="0"/>
        <v>3.8793103448275863E-2</v>
      </c>
      <c r="S304" s="15"/>
      <c r="T304">
        <f t="array" ref="T304">SUM((Table1[Weeknum]=thisweek)*(Table1[Category]=$P304)*Table1[Time])</f>
        <v>0</v>
      </c>
      <c r="U304">
        <f t="array" ref="U304">SUM((Table1[Weeknum]=lastweek)*(Table1[Category]=$P304)*Table1[Time])</f>
        <v>18</v>
      </c>
      <c r="V304">
        <f t="array" ref="V304">SUM((Table1[Weeknum]=$L$299)*(Table1[Category]=$P304)*Table1[Time])</f>
        <v>0</v>
      </c>
      <c r="W304">
        <f t="array" ref="W304">SUM((Table1[Weeknum]=$L$300)*(Table1[Category]=$P304)*Table1[Time])</f>
        <v>0</v>
      </c>
    </row>
    <row r="305" spans="1:23" x14ac:dyDescent="0.25">
      <c r="A305" s="1">
        <v>42343</v>
      </c>
      <c r="B305" s="1">
        <f>IF(Table1[[#This Row],[Date]]="",B304,Table1[[#This Row],[Date]])</f>
        <v>42343</v>
      </c>
      <c r="C305" s="3">
        <f>WEEKNUM(Table1[[#This Row],[DateReal]])</f>
        <v>49</v>
      </c>
      <c r="D305" t="s">
        <v>57</v>
      </c>
      <c r="E305" t="s">
        <v>79</v>
      </c>
      <c r="G305">
        <v>0.75</v>
      </c>
      <c r="K305" s="14" t="s">
        <v>72</v>
      </c>
      <c r="L305" s="2">
        <f t="shared" ref="L305:L308" si="1">L304+1</f>
        <v>42354</v>
      </c>
      <c r="M305">
        <f ca="1">IFERROR(SUM(OFFSET(Table1[Time],MATCH(L305,Table1[DateReal],0)-1,0, MATCH(L305,Table1[DateReal],1)-MATCH(L305,Table1[DateReal],0)+1,1)),0)</f>
        <v>7</v>
      </c>
      <c r="P305" s="10" t="s">
        <v>54</v>
      </c>
      <c r="Q305">
        <f t="array" ref="Q305">SUM((Table1[DateReal]&gt;=qstart)*(Table1[Category]=$P305)*Table1[Time])</f>
        <v>15.5</v>
      </c>
      <c r="R305" s="15">
        <f t="shared" si="0"/>
        <v>3.3405172413793101E-2</v>
      </c>
      <c r="S305" s="15"/>
      <c r="T305">
        <f t="array" ref="T305">SUM((Table1[Weeknum]=thisweek)*(Table1[Category]=$P305)*Table1[Time])</f>
        <v>1.5</v>
      </c>
      <c r="U305">
        <f t="array" ref="U305">SUM((Table1[Weeknum]=lastweek)*(Table1[Category]=$P305)*Table1[Time])</f>
        <v>0</v>
      </c>
      <c r="V305">
        <f t="array" ref="V305">SUM((Table1[Weeknum]=$L$299)*(Table1[Category]=$P305)*Table1[Time])</f>
        <v>0</v>
      </c>
      <c r="W305">
        <f t="array" ref="W305">SUM((Table1[Weeknum]=$L$300)*(Table1[Category]=$P305)*Table1[Time])</f>
        <v>0</v>
      </c>
    </row>
    <row r="306" spans="1:23" x14ac:dyDescent="0.25">
      <c r="A306" s="1">
        <v>42345</v>
      </c>
      <c r="B306" s="1">
        <f>IF(Table1[[#This Row],[Date]]="",B305,Table1[[#This Row],[Date]])</f>
        <v>42345</v>
      </c>
      <c r="C306" s="3">
        <f>WEEKNUM(Table1[[#This Row],[DateReal]])</f>
        <v>50</v>
      </c>
      <c r="D306" t="s">
        <v>57</v>
      </c>
      <c r="E306" t="s">
        <v>111</v>
      </c>
      <c r="F306" t="s">
        <v>184</v>
      </c>
      <c r="G306">
        <v>3</v>
      </c>
      <c r="K306" s="14" t="s">
        <v>73</v>
      </c>
      <c r="L306" s="2">
        <f t="shared" si="1"/>
        <v>42355</v>
      </c>
      <c r="M306">
        <f ca="1">IFERROR(SUM(OFFSET(Table1[Time],MATCH(L306,Table1[DateReal],0)-1,0, MATCH(L306,Table1[DateReal],1)-MATCH(L306,Table1[DateReal],0)+1,1)),0)</f>
        <v>7.5</v>
      </c>
      <c r="P306" s="10" t="s">
        <v>15</v>
      </c>
      <c r="Q306">
        <f t="array" ref="Q306">SUM((Table1[DateReal]&gt;=qstart)*(Table1[Category]=$P306)*Table1[Time])</f>
        <v>12.5</v>
      </c>
      <c r="R306" s="15">
        <f t="shared" si="0"/>
        <v>2.6939655172413791E-2</v>
      </c>
      <c r="S306" s="15"/>
      <c r="T306">
        <f ca="1">$M$297-SUM(T296:T305)</f>
        <v>0</v>
      </c>
      <c r="U306">
        <f ca="1">$M$298-SUM(U296:U305)</f>
        <v>11</v>
      </c>
      <c r="V306">
        <f ca="1">$M$299-SUM(V296:V305)</f>
        <v>0</v>
      </c>
      <c r="W306">
        <f ca="1">$M$300-SUM(W296:W305)</f>
        <v>0</v>
      </c>
    </row>
    <row r="307" spans="1:23" x14ac:dyDescent="0.25">
      <c r="A307" s="1"/>
      <c r="B307" s="1">
        <f>IF(Table1[[#This Row],[Date]]="",B306,Table1[[#This Row],[Date]])</f>
        <v>42345</v>
      </c>
      <c r="C307" s="3">
        <f>WEEKNUM(Table1[[#This Row],[DateReal]])</f>
        <v>50</v>
      </c>
      <c r="D307" t="s">
        <v>30</v>
      </c>
      <c r="E307" t="s">
        <v>31</v>
      </c>
      <c r="G307">
        <v>1</v>
      </c>
      <c r="K307" s="14" t="s">
        <v>74</v>
      </c>
      <c r="L307" s="2">
        <f t="shared" si="1"/>
        <v>42356</v>
      </c>
      <c r="M307">
        <f ca="1">IFERROR(SUM(OFFSET(Table1[Time],MATCH(L307,Table1[DateReal],0)-1,0, MATCH(L307,Table1[DateReal],1)-MATCH(L307,Table1[DateReal],0)+1,1)),0)</f>
        <v>0</v>
      </c>
      <c r="P307" s="10" t="s">
        <v>30</v>
      </c>
      <c r="Q307">
        <f t="array" ref="Q307">SUM((Table1[DateReal]&gt;=qstart)*(Table1[Category]=$P307)*Table1[Time])</f>
        <v>11.5</v>
      </c>
      <c r="R307" s="15">
        <f t="shared" si="0"/>
        <v>2.4784482758620691E-2</v>
      </c>
      <c r="S307" s="15"/>
    </row>
    <row r="308" spans="1:23" x14ac:dyDescent="0.25">
      <c r="A308" s="1"/>
      <c r="B308" s="1">
        <f>IF(Table1[[#This Row],[Date]]="",B307,Table1[[#This Row],[Date]])</f>
        <v>42345</v>
      </c>
      <c r="C308" s="3">
        <f>WEEKNUM(Table1[[#This Row],[DateReal]])</f>
        <v>50</v>
      </c>
      <c r="D308" t="s">
        <v>185</v>
      </c>
      <c r="G308">
        <v>4</v>
      </c>
      <c r="K308" s="14" t="s">
        <v>75</v>
      </c>
      <c r="L308" s="2">
        <f t="shared" si="1"/>
        <v>42357</v>
      </c>
      <c r="M308">
        <f ca="1">IFERROR(SUM(OFFSET(Table1[Time],MATCH(L308,Table1[DateReal],0)-1,0, MATCH(L308,Table1[DateReal],1)-MATCH(L308,Table1[DateReal],0)+1,1)),0)</f>
        <v>0</v>
      </c>
      <c r="P308" s="10" t="s">
        <v>11</v>
      </c>
      <c r="Q308">
        <f t="array" ref="Q308">SUM((Table1[DateReal]&gt;=qstart)*(Table1[Category]=$P308)*Table1[Time])</f>
        <v>6.25</v>
      </c>
      <c r="R308" s="15">
        <f t="shared" si="0"/>
        <v>1.3469827586206896E-2</v>
      </c>
      <c r="S308" s="15"/>
    </row>
    <row r="309" spans="1:23" x14ac:dyDescent="0.25">
      <c r="A309" s="1">
        <v>42346</v>
      </c>
      <c r="B309" s="1">
        <f>IF(Table1[[#This Row],[Date]]="",B308,Table1[[#This Row],[Date]])</f>
        <v>42346</v>
      </c>
      <c r="C309" s="3">
        <f>WEEKNUM(Table1[[#This Row],[DateReal]])</f>
        <v>50</v>
      </c>
      <c r="D309" t="s">
        <v>9</v>
      </c>
      <c r="E309" t="s">
        <v>149</v>
      </c>
      <c r="F309" t="s">
        <v>186</v>
      </c>
      <c r="G309">
        <v>6</v>
      </c>
      <c r="P309" s="10" t="s">
        <v>14</v>
      </c>
      <c r="Q309">
        <f t="array" ref="Q309">SUM((Table1[DateReal]&gt;=qstart)*(Table1[Category]=$P309)*Table1[Time])</f>
        <v>4</v>
      </c>
      <c r="R309" s="15">
        <f t="shared" si="0"/>
        <v>8.6206896551724137E-3</v>
      </c>
      <c r="S309" s="15"/>
    </row>
    <row r="310" spans="1:23" x14ac:dyDescent="0.25">
      <c r="A310" s="1"/>
      <c r="B310" s="1">
        <f>IF(Table1[[#This Row],[Date]]="",B309,Table1[[#This Row],[Date]])</f>
        <v>42346</v>
      </c>
      <c r="C310" s="3">
        <f>WEEKNUM(Table1[[#This Row],[DateReal]])</f>
        <v>50</v>
      </c>
      <c r="D310" t="s">
        <v>185</v>
      </c>
      <c r="G310">
        <v>2</v>
      </c>
      <c r="P310" s="10" t="s">
        <v>137</v>
      </c>
      <c r="Q310">
        <f t="array" ref="Q310">SUM((Table1[DateReal]&gt;=qstart)*(Table1[Category]=$P310)*Table1[Time])</f>
        <v>3.25</v>
      </c>
      <c r="R310" s="15">
        <f t="shared" si="0"/>
        <v>7.0043103448275863E-3</v>
      </c>
      <c r="S310" s="15"/>
    </row>
    <row r="311" spans="1:23" x14ac:dyDescent="0.25">
      <c r="A311" s="1">
        <v>42347</v>
      </c>
      <c r="B311" s="1">
        <f>IF(Table1[[#This Row],[Date]]="",B310,Table1[[#This Row],[Date]])</f>
        <v>42347</v>
      </c>
      <c r="C311" s="3">
        <f>WEEKNUM(Table1[[#This Row],[DateReal]])</f>
        <v>50</v>
      </c>
      <c r="D311" t="s">
        <v>30</v>
      </c>
      <c r="E311" t="s">
        <v>31</v>
      </c>
      <c r="G311">
        <v>2</v>
      </c>
      <c r="K311" s="14" t="s">
        <v>160</v>
      </c>
      <c r="M311" s="1">
        <v>42276</v>
      </c>
      <c r="P311" s="10" t="s">
        <v>101</v>
      </c>
      <c r="Q311">
        <f>M313-SUM(Q296:Q310)</f>
        <v>3</v>
      </c>
      <c r="R311" s="15">
        <f t="shared" si="0"/>
        <v>6.4655172413793103E-3</v>
      </c>
      <c r="S311" s="15"/>
    </row>
    <row r="312" spans="1:23" x14ac:dyDescent="0.25">
      <c r="A312" s="1"/>
      <c r="B312" s="1">
        <f>IF(Table1[[#This Row],[Date]]="",B311,Table1[[#This Row],[Date]])</f>
        <v>42347</v>
      </c>
      <c r="C312" s="3">
        <f>WEEKNUM(Table1[[#This Row],[DateReal]])</f>
        <v>50</v>
      </c>
      <c r="D312" t="s">
        <v>57</v>
      </c>
      <c r="E312" t="s">
        <v>79</v>
      </c>
      <c r="G312">
        <v>1</v>
      </c>
      <c r="K312" s="14" t="s">
        <v>162</v>
      </c>
      <c r="M312">
        <f>(NETWORKDAYS(qstart,L295)+1)*8</f>
        <v>480</v>
      </c>
      <c r="N312" t="s">
        <v>60</v>
      </c>
      <c r="P312" s="10" t="s">
        <v>195</v>
      </c>
      <c r="Q312">
        <f>M313</f>
        <v>464</v>
      </c>
    </row>
    <row r="313" spans="1:23" x14ac:dyDescent="0.25">
      <c r="A313" s="1"/>
      <c r="B313" s="1">
        <f>IF(Table1[[#This Row],[Date]]="",B311,Table1[[#This Row],[Date]])</f>
        <v>42347</v>
      </c>
      <c r="C313" s="3">
        <f>WEEKNUM(Table1[[#This Row],[DateReal]])</f>
        <v>50</v>
      </c>
      <c r="D313" t="s">
        <v>185</v>
      </c>
      <c r="G313">
        <v>5</v>
      </c>
      <c r="K313" s="14" t="s">
        <v>161</v>
      </c>
      <c r="M313">
        <f t="array" ref="M313">SUM((Table1[DateReal]&gt;=qstart)*Table1[Time])</f>
        <v>464</v>
      </c>
      <c r="N313" t="s">
        <v>60</v>
      </c>
    </row>
    <row r="314" spans="1:23" x14ac:dyDescent="0.25">
      <c r="A314" s="1">
        <v>42348</v>
      </c>
      <c r="B314" s="1">
        <f>IF(Table1[[#This Row],[Date]]="",B313,Table1[[#This Row],[Date]])</f>
        <v>42348</v>
      </c>
      <c r="C314" s="3">
        <f>WEEKNUM(Table1[[#This Row],[DateReal]])</f>
        <v>50</v>
      </c>
      <c r="D314" t="s">
        <v>30</v>
      </c>
      <c r="E314" t="s">
        <v>31</v>
      </c>
      <c r="G314">
        <v>6</v>
      </c>
      <c r="K314" s="14" t="s">
        <v>183</v>
      </c>
      <c r="M314">
        <f>M312-M313</f>
        <v>16</v>
      </c>
      <c r="N314" t="s">
        <v>60</v>
      </c>
    </row>
    <row r="315" spans="1:23" x14ac:dyDescent="0.25">
      <c r="A315" s="1"/>
      <c r="B315" s="1">
        <f>IF(Table1[[#This Row],[Date]]="",B314,Table1[[#This Row],[Date]])</f>
        <v>42348</v>
      </c>
      <c r="C315" s="3">
        <f>WEEKNUM(Table1[[#This Row],[DateReal]])</f>
        <v>50</v>
      </c>
      <c r="D315" t="s">
        <v>185</v>
      </c>
      <c r="G315">
        <v>2</v>
      </c>
      <c r="K315" s="14" t="s">
        <v>187</v>
      </c>
      <c r="M315">
        <f t="array" ref="M315">SUM((Table1[Category]="Sick")*Table1[Time])</f>
        <v>18</v>
      </c>
      <c r="N315" t="s">
        <v>60</v>
      </c>
      <c r="P315" s="10" t="s">
        <v>102</v>
      </c>
      <c r="Q315" t="s">
        <v>103</v>
      </c>
      <c r="R315" t="s">
        <v>104</v>
      </c>
      <c r="S315" t="s">
        <v>107</v>
      </c>
    </row>
    <row r="316" spans="1:23" x14ac:dyDescent="0.25">
      <c r="A316" s="1">
        <v>42349</v>
      </c>
      <c r="B316" s="1">
        <f>IF(Table1[[#This Row],[Date]]="",B315,Table1[[#This Row],[Date]])</f>
        <v>42349</v>
      </c>
      <c r="C316" s="3">
        <f>WEEKNUM(Table1[[#This Row],[DateReal]])</f>
        <v>50</v>
      </c>
      <c r="D316" t="s">
        <v>30</v>
      </c>
      <c r="E316" t="s">
        <v>31</v>
      </c>
      <c r="G316">
        <v>2</v>
      </c>
      <c r="P316" s="11" t="s">
        <v>10</v>
      </c>
      <c r="Q316">
        <v>16</v>
      </c>
      <c r="R316">
        <f t="array" ref="R316">SUM((Table1[Subcategory]=P316)*Table1[Time])</f>
        <v>38.25</v>
      </c>
      <c r="S316">
        <f>R316/Q316</f>
        <v>2.390625</v>
      </c>
    </row>
    <row r="317" spans="1:23" x14ac:dyDescent="0.25">
      <c r="A317" s="1"/>
      <c r="B317" s="1">
        <f>IF(Table1[[#This Row],[Date]]="",B316,Table1[[#This Row],[Date]])</f>
        <v>42349</v>
      </c>
      <c r="C317" s="3">
        <f>WEEKNUM(Table1[[#This Row],[DateReal]])</f>
        <v>50</v>
      </c>
      <c r="D317" t="s">
        <v>185</v>
      </c>
      <c r="G317">
        <v>5</v>
      </c>
      <c r="P317" s="11" t="s">
        <v>149</v>
      </c>
      <c r="Q317">
        <v>5</v>
      </c>
      <c r="R317">
        <f t="array" ref="R317">SUM((Table1[Subcategory]=P317)*Table1[Time])</f>
        <v>79.25</v>
      </c>
      <c r="S317">
        <f>R317/Q317</f>
        <v>15.85</v>
      </c>
    </row>
    <row r="318" spans="1:23" x14ac:dyDescent="0.25">
      <c r="A318" s="1">
        <v>42350</v>
      </c>
      <c r="B318" s="1">
        <f>IF(Table1[[#This Row],[Date]]="",B317,Table1[[#This Row],[Date]])</f>
        <v>42350</v>
      </c>
      <c r="C318" s="3">
        <f>WEEKNUM(Table1[[#This Row],[DateReal]])</f>
        <v>50</v>
      </c>
      <c r="D318" t="s">
        <v>4</v>
      </c>
      <c r="E318" t="s">
        <v>116</v>
      </c>
      <c r="G318">
        <v>1</v>
      </c>
      <c r="P318" t="s">
        <v>105</v>
      </c>
      <c r="Q318">
        <v>3</v>
      </c>
      <c r="R318">
        <f t="array" ref="R318">SUM((Table1[Activity]=P318)*Table1[Time])</f>
        <v>4</v>
      </c>
      <c r="S318">
        <f>R318/Q318</f>
        <v>1.3333333333333333</v>
      </c>
    </row>
    <row r="319" spans="1:23" x14ac:dyDescent="0.25">
      <c r="A319" s="1">
        <v>42352</v>
      </c>
      <c r="B319" s="1">
        <f>IF(Table1[[#This Row],[Date]]="",B318,Table1[[#This Row],[Date]])</f>
        <v>42352</v>
      </c>
      <c r="C319" s="3">
        <f>WEEKNUM(Table1[[#This Row],[DateReal]])</f>
        <v>51</v>
      </c>
      <c r="D319" t="s">
        <v>9</v>
      </c>
      <c r="E319" t="s">
        <v>7</v>
      </c>
      <c r="F319" t="s">
        <v>188</v>
      </c>
      <c r="G319">
        <v>2</v>
      </c>
      <c r="P319" t="s">
        <v>89</v>
      </c>
      <c r="Q319">
        <v>20</v>
      </c>
      <c r="R319">
        <f t="array" ref="R319">SUM((Table1[Subcategory]=P319)*Table1[Time])</f>
        <v>42.5</v>
      </c>
      <c r="S319">
        <f>R319/Q319</f>
        <v>2.125</v>
      </c>
    </row>
    <row r="320" spans="1:23" x14ac:dyDescent="0.25">
      <c r="A320" s="1"/>
      <c r="B320" s="1">
        <f>IF(Table1[[#This Row],[Date]]="",B319,Table1[[#This Row],[Date]])</f>
        <v>42352</v>
      </c>
      <c r="C320" s="3">
        <f>WEEKNUM(Table1[[#This Row],[DateReal]])</f>
        <v>51</v>
      </c>
      <c r="D320" t="s">
        <v>7</v>
      </c>
      <c r="E320" t="s">
        <v>38</v>
      </c>
      <c r="G320">
        <v>1.5</v>
      </c>
      <c r="P320" t="s">
        <v>40</v>
      </c>
      <c r="Q320">
        <v>40</v>
      </c>
      <c r="R320">
        <f t="array" ref="R320">SUM((Table1[Category]=P320)*Table1[Time])</f>
        <v>39.5</v>
      </c>
      <c r="S320">
        <f>R320/Q320</f>
        <v>0.98750000000000004</v>
      </c>
    </row>
    <row r="321" spans="1:7" x14ac:dyDescent="0.25">
      <c r="A321" s="1"/>
      <c r="B321" s="1">
        <f>IF(Table1[[#This Row],[Date]]="",B320,Table1[[#This Row],[Date]])</f>
        <v>42352</v>
      </c>
      <c r="C321" s="3">
        <f>WEEKNUM(Table1[[#This Row],[DateReal]])</f>
        <v>51</v>
      </c>
      <c r="D321" t="s">
        <v>9</v>
      </c>
      <c r="E321" t="s">
        <v>149</v>
      </c>
      <c r="F321" t="s">
        <v>190</v>
      </c>
      <c r="G321">
        <v>1</v>
      </c>
    </row>
    <row r="322" spans="1:7" x14ac:dyDescent="0.25">
      <c r="A322" s="1"/>
      <c r="B322" s="1">
        <f>IF(Table1[[#This Row],[Date]]="",B321,Table1[[#This Row],[Date]])</f>
        <v>42352</v>
      </c>
      <c r="C322" s="3">
        <f>WEEKNUM(Table1[[#This Row],[DateReal]])</f>
        <v>51</v>
      </c>
      <c r="D322" t="s">
        <v>9</v>
      </c>
      <c r="E322" t="s">
        <v>189</v>
      </c>
      <c r="G322">
        <v>0.5</v>
      </c>
    </row>
    <row r="323" spans="1:7" x14ac:dyDescent="0.25">
      <c r="A323" s="1">
        <v>42353</v>
      </c>
      <c r="B323" s="1">
        <f>IF(Table1[[#This Row],[Date]]="",B322,Table1[[#This Row],[Date]])</f>
        <v>42353</v>
      </c>
      <c r="C323" s="3">
        <f>WEEKNUM(Table1[[#This Row],[DateReal]])</f>
        <v>51</v>
      </c>
      <c r="D323" t="s">
        <v>9</v>
      </c>
      <c r="E323" t="s">
        <v>149</v>
      </c>
      <c r="G323">
        <v>3</v>
      </c>
    </row>
    <row r="324" spans="1:7" x14ac:dyDescent="0.25">
      <c r="A324" s="1"/>
      <c r="B324" s="1">
        <f>IF(Table1[[#This Row],[Date]]="",B322,Table1[[#This Row],[Date]])</f>
        <v>42352</v>
      </c>
      <c r="C324" s="3">
        <f>WEEKNUM(Table1[[#This Row],[DateReal]])</f>
        <v>51</v>
      </c>
      <c r="D324" t="s">
        <v>45</v>
      </c>
      <c r="E324" t="s">
        <v>45</v>
      </c>
      <c r="G324">
        <v>5</v>
      </c>
    </row>
    <row r="325" spans="1:7" x14ac:dyDescent="0.25">
      <c r="A325" s="1">
        <v>42354</v>
      </c>
      <c r="B325" s="1">
        <f>IF(Table1[[#This Row],[Date]]="",B324,Table1[[#This Row],[Date]])</f>
        <v>42354</v>
      </c>
      <c r="C325" s="3">
        <f>WEEKNUM(Table1[[#This Row],[DateReal]])</f>
        <v>51</v>
      </c>
      <c r="D325" t="s">
        <v>9</v>
      </c>
      <c r="E325" t="s">
        <v>149</v>
      </c>
      <c r="G325">
        <v>1</v>
      </c>
    </row>
    <row r="326" spans="1:7" x14ac:dyDescent="0.25">
      <c r="A326" s="1"/>
      <c r="B326" s="1">
        <f>IF(Table1[[#This Row],[Date]]="",B325,Table1[[#This Row],[Date]])</f>
        <v>42354</v>
      </c>
      <c r="C326" s="3">
        <f>WEEKNUM(Table1[[#This Row],[DateReal]])</f>
        <v>51</v>
      </c>
      <c r="D326" t="s">
        <v>4</v>
      </c>
      <c r="E326" t="s">
        <v>192</v>
      </c>
      <c r="G326">
        <v>3.5</v>
      </c>
    </row>
    <row r="327" spans="1:7" x14ac:dyDescent="0.25">
      <c r="A327" s="1"/>
      <c r="B327" s="1">
        <f>IF(Table1[[#This Row],[Date]]="",B324,Table1[[#This Row],[Date]])</f>
        <v>42352</v>
      </c>
      <c r="C327" s="3">
        <f>WEEKNUM(Table1[[#This Row],[DateReal]])</f>
        <v>51</v>
      </c>
      <c r="D327" t="s">
        <v>45</v>
      </c>
      <c r="E327" t="s">
        <v>45</v>
      </c>
      <c r="G327">
        <v>2.5</v>
      </c>
    </row>
    <row r="328" spans="1:7" x14ac:dyDescent="0.25">
      <c r="A328" s="1">
        <v>42355</v>
      </c>
      <c r="B328" s="1">
        <f>IF(Table1[[#This Row],[Date]]="",B327,Table1[[#This Row],[Date]])</f>
        <v>42355</v>
      </c>
      <c r="C328" s="3">
        <f>WEEKNUM(Table1[[#This Row],[DateReal]])</f>
        <v>51</v>
      </c>
      <c r="D328" t="s">
        <v>54</v>
      </c>
      <c r="E328" t="s">
        <v>55</v>
      </c>
      <c r="G328">
        <v>1.5</v>
      </c>
    </row>
    <row r="329" spans="1:7" x14ac:dyDescent="0.25">
      <c r="A329" s="1"/>
      <c r="B329" s="1">
        <f>IF(Table1[[#This Row],[Date]]="",B328,Table1[[#This Row],[Date]])</f>
        <v>42355</v>
      </c>
      <c r="C329" s="3">
        <f>WEEKNUM(Table1[[#This Row],[DateReal]])</f>
        <v>51</v>
      </c>
      <c r="D329" t="s">
        <v>9</v>
      </c>
      <c r="E329" t="s">
        <v>149</v>
      </c>
      <c r="G329">
        <v>1</v>
      </c>
    </row>
    <row r="330" spans="1:7" x14ac:dyDescent="0.25">
      <c r="A330" s="1"/>
      <c r="B330" s="1">
        <f>IF(Table1[[#This Row],[Date]]="",B329,Table1[[#This Row],[Date]])</f>
        <v>42355</v>
      </c>
      <c r="C330" s="3">
        <f>WEEKNUM(Table1[[#This Row],[DateReal]])</f>
        <v>51</v>
      </c>
      <c r="D330" t="s">
        <v>9</v>
      </c>
      <c r="E330" t="s">
        <v>7</v>
      </c>
      <c r="F330" t="s">
        <v>142</v>
      </c>
      <c r="G330">
        <v>1</v>
      </c>
    </row>
    <row r="331" spans="1:7" x14ac:dyDescent="0.25">
      <c r="A331" s="1"/>
      <c r="B331" s="1">
        <f>IF(Table1[[#This Row],[Date]]="",B330,Table1[[#This Row],[Date]])</f>
        <v>42355</v>
      </c>
      <c r="C331" s="3">
        <f>WEEKNUM(Table1[[#This Row],[DateReal]])</f>
        <v>51</v>
      </c>
      <c r="D331" t="s">
        <v>45</v>
      </c>
      <c r="E331" t="s">
        <v>45</v>
      </c>
      <c r="G331">
        <v>4</v>
      </c>
    </row>
    <row r="332" spans="1:7" x14ac:dyDescent="0.25">
      <c r="A332" s="1">
        <v>42356</v>
      </c>
      <c r="B332" s="1">
        <f>IF(Table1[[#This Row],[Date]]="",B331,Table1[[#This Row],[Date]])</f>
        <v>42356</v>
      </c>
      <c r="C332" s="3">
        <f>WEEKNUM(Table1[[#This Row],[DateReal]])</f>
        <v>51</v>
      </c>
      <c r="D332" t="s">
        <v>194</v>
      </c>
      <c r="G332">
        <v>0</v>
      </c>
    </row>
  </sheetData>
  <sortState ref="P297:Q311">
    <sortCondition descending="1" ref="Q297:Q311"/>
  </sortState>
  <conditionalFormatting sqref="T296:T306 U306:W30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{2138D437-D7AA-46F7-B3DF-8D957536019D}</x14:id>
        </ext>
      </extLst>
    </cfRule>
  </conditionalFormatting>
  <conditionalFormatting sqref="U296:W30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{9740FBAC-958A-4DB9-A621-0B63F3551FCB}</x14:id>
        </ext>
      </extLst>
    </cfRule>
  </conditionalFormatting>
  <conditionalFormatting sqref="S195:S206 S316:S320">
    <cfRule type="colorScale" priority="3">
      <colorScale>
        <cfvo type="num" val="0.5"/>
        <cfvo type="num" val="1"/>
        <cfvo type="num" val="2"/>
        <color rgb="FFFFC000"/>
        <color rgb="FF00B050"/>
        <color rgb="FFFFC000"/>
      </colorScale>
    </cfRule>
  </conditionalFormatting>
  <conditionalFormatting sqref="U296:W30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{C4B6BF72-757D-4218-8B48-41E206BE6B97}</x14:id>
        </ext>
      </extLst>
    </cfRule>
  </conditionalFormatting>
  <conditionalFormatting sqref="Q296:S311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{AB4E69CB-163B-4A37-8D78-32927FE89DB3}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38D437-D7AA-46F7-B3DF-8D957536019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T296:T306 U306:W306</xm:sqref>
        </x14:conditionalFormatting>
        <x14:conditionalFormatting xmlns:xm="http://schemas.microsoft.com/office/excel/2006/main">
          <x14:cfRule type="dataBar" id="{9740FBAC-958A-4DB9-A621-0B63F3551F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U296:W305</xm:sqref>
        </x14:conditionalFormatting>
        <x14:conditionalFormatting xmlns:xm="http://schemas.microsoft.com/office/excel/2006/main">
          <x14:cfRule type="dataBar" id="{C4B6BF72-757D-4218-8B48-41E206BE6B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U296:W306</xm:sqref>
        </x14:conditionalFormatting>
        <x14:conditionalFormatting xmlns:xm="http://schemas.microsoft.com/office/excel/2006/main">
          <x14:cfRule type="dataBar" id="{AB4E69CB-163B-4A37-8D78-32927FE89DB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Q296:S311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Y219"/>
  <sheetViews>
    <sheetView topLeftCell="A199" workbookViewId="0">
      <selection activeCell="A221" sqref="A221"/>
    </sheetView>
  </sheetViews>
  <sheetFormatPr defaultRowHeight="15" x14ac:dyDescent="0.25"/>
  <cols>
    <col min="2" max="2" width="9.140625" hidden="1" customWidth="1"/>
    <col min="3" max="3" width="8.85546875" style="3" hidden="1" customWidth="1"/>
    <col min="4" max="4" width="7.42578125" customWidth="1"/>
    <col min="5" max="5" width="11" customWidth="1"/>
    <col min="6" max="6" width="15.28515625" customWidth="1"/>
    <col min="11" max="11" width="10" bestFit="1" customWidth="1"/>
    <col min="12" max="12" width="10.5703125" hidden="1" customWidth="1"/>
    <col min="13" max="13" width="10.5703125" customWidth="1"/>
    <col min="16" max="16" width="14.28515625" bestFit="1" customWidth="1"/>
    <col min="17" max="17" width="9.28515625" bestFit="1" customWidth="1"/>
    <col min="18" max="18" width="9.42578125" bestFit="1" customWidth="1"/>
    <col min="19" max="19" width="8.140625" bestFit="1" customWidth="1"/>
    <col min="20" max="20" width="8.7109375" customWidth="1"/>
    <col min="21" max="21" width="9.28515625" customWidth="1"/>
    <col min="22" max="22" width="6.28515625" customWidth="1"/>
    <col min="23" max="23" width="9.7109375" customWidth="1"/>
    <col min="24" max="25" width="10.7109375" customWidth="1"/>
    <col min="26" max="26" width="11.28515625" customWidth="1"/>
    <col min="27" max="27" width="7.7109375" customWidth="1"/>
    <col min="28" max="28" width="11.28515625" bestFit="1" customWidth="1"/>
  </cols>
  <sheetData>
    <row r="2" spans="1:9" x14ac:dyDescent="0.25">
      <c r="A2" t="s">
        <v>0</v>
      </c>
      <c r="B2" t="s">
        <v>145</v>
      </c>
      <c r="C2" s="3" t="s">
        <v>62</v>
      </c>
      <c r="D2" s="3" t="s">
        <v>261</v>
      </c>
      <c r="E2" t="s">
        <v>5</v>
      </c>
      <c r="F2" t="s">
        <v>106</v>
      </c>
      <c r="G2" t="s">
        <v>1</v>
      </c>
      <c r="H2" t="s">
        <v>2</v>
      </c>
      <c r="I2" t="s">
        <v>3</v>
      </c>
    </row>
    <row r="3" spans="1:9" x14ac:dyDescent="0.25">
      <c r="A3" s="1">
        <v>42373</v>
      </c>
      <c r="B3" s="1">
        <f>IF(Table13[[#This Row],[Date]]="",B2,Table13[[#This Row],[Date]])</f>
        <v>42373</v>
      </c>
      <c r="C3" s="3">
        <f>WEEKNUM(Table13[[#This Row],[DateReal]]-1)</f>
        <v>2</v>
      </c>
      <c r="D3" s="3" t="str">
        <f>TEXT(Table13[[#This Row],[DateReal]], "ddd")</f>
        <v>Mon</v>
      </c>
      <c r="E3" t="s">
        <v>7</v>
      </c>
      <c r="F3" t="s">
        <v>115</v>
      </c>
      <c r="H3">
        <v>1.5</v>
      </c>
    </row>
    <row r="4" spans="1:9" x14ac:dyDescent="0.25">
      <c r="A4" s="1">
        <v>42374</v>
      </c>
      <c r="B4" s="1">
        <f>IF(Table13[[#This Row],[Date]]="",B3,Table13[[#This Row],[Date]])</f>
        <v>42374</v>
      </c>
      <c r="C4" s="3">
        <f>WEEKNUM(Table13[[#This Row],[DateReal]]-1)</f>
        <v>2</v>
      </c>
      <c r="D4" s="3" t="str">
        <f>TEXT(Table13[[#This Row],[DateReal]], "ddd")</f>
        <v>Tue</v>
      </c>
      <c r="E4" t="s">
        <v>9</v>
      </c>
      <c r="F4" t="s">
        <v>7</v>
      </c>
      <c r="G4" t="s">
        <v>191</v>
      </c>
      <c r="H4">
        <v>4</v>
      </c>
    </row>
    <row r="5" spans="1:9" x14ac:dyDescent="0.25">
      <c r="A5" s="1">
        <v>42375</v>
      </c>
      <c r="B5" s="1">
        <f>IF(Table13[[#This Row],[Date]]="",B4,Table13[[#This Row],[Date]])</f>
        <v>42375</v>
      </c>
      <c r="C5" s="3">
        <f>WEEKNUM(Table13[[#This Row],[DateReal]]-1)</f>
        <v>2</v>
      </c>
      <c r="D5" s="3" t="str">
        <f>TEXT(Table13[[#This Row],[DateReal]], "ddd")</f>
        <v>Wed</v>
      </c>
      <c r="E5" t="s">
        <v>4</v>
      </c>
      <c r="F5" t="s">
        <v>197</v>
      </c>
      <c r="G5" t="s">
        <v>198</v>
      </c>
      <c r="H5">
        <v>4</v>
      </c>
    </row>
    <row r="6" spans="1:9" x14ac:dyDescent="0.25">
      <c r="A6" s="1"/>
      <c r="B6" s="1">
        <f>IF(Table13[[#This Row],[Date]]="",B5,Table13[[#This Row],[Date]])</f>
        <v>42375</v>
      </c>
      <c r="C6" s="3">
        <f>WEEKNUM(Table13[[#This Row],[DateReal]]-1)</f>
        <v>2</v>
      </c>
      <c r="D6" s="3" t="str">
        <f>TEXT(Table13[[#This Row],[DateReal]], "ddd")</f>
        <v>Wed</v>
      </c>
      <c r="E6" t="s">
        <v>9</v>
      </c>
      <c r="F6" t="s">
        <v>199</v>
      </c>
      <c r="H6">
        <v>1</v>
      </c>
    </row>
    <row r="7" spans="1:9" x14ac:dyDescent="0.25">
      <c r="A7" s="1"/>
      <c r="B7" s="1">
        <f>IF(Table13[[#This Row],[Date]]="",B6,Table13[[#This Row],[Date]])</f>
        <v>42375</v>
      </c>
      <c r="C7" s="3">
        <f>WEEKNUM(Table13[[#This Row],[DateReal]]-1)</f>
        <v>2</v>
      </c>
      <c r="D7" s="3" t="str">
        <f>TEXT(Table13[[#This Row],[DateReal]], "ddd")</f>
        <v>Wed</v>
      </c>
      <c r="E7" t="s">
        <v>9</v>
      </c>
      <c r="F7" t="s">
        <v>7</v>
      </c>
      <c r="G7" t="s">
        <v>171</v>
      </c>
      <c r="H7">
        <v>0.5</v>
      </c>
    </row>
    <row r="8" spans="1:9" x14ac:dyDescent="0.25">
      <c r="A8" s="1"/>
      <c r="B8" s="1">
        <f>IF(Table13[[#This Row],[Date]]="",B7,Table13[[#This Row],[Date]])</f>
        <v>42375</v>
      </c>
      <c r="C8" s="3">
        <f>WEEKNUM(Table13[[#This Row],[DateReal]]-1)</f>
        <v>2</v>
      </c>
      <c r="D8" s="3" t="str">
        <f>TEXT(Table13[[#This Row],[DateReal]], "ddd")</f>
        <v>Wed</v>
      </c>
      <c r="E8" t="s">
        <v>9</v>
      </c>
      <c r="F8" t="s">
        <v>7</v>
      </c>
      <c r="G8" t="s">
        <v>200</v>
      </c>
      <c r="H8">
        <v>0.5</v>
      </c>
    </row>
    <row r="9" spans="1:9" x14ac:dyDescent="0.25">
      <c r="A9" s="1"/>
      <c r="B9" s="1">
        <f>IF(Table13[[#This Row],[Date]]="",B8,Table13[[#This Row],[Date]])</f>
        <v>42375</v>
      </c>
      <c r="C9" s="3">
        <f>WEEKNUM(Table13[[#This Row],[DateReal]]-1)</f>
        <v>2</v>
      </c>
      <c r="D9" s="3" t="str">
        <f>TEXT(Table13[[#This Row],[DateReal]], "ddd")</f>
        <v>Wed</v>
      </c>
      <c r="E9" t="s">
        <v>11</v>
      </c>
      <c r="F9" t="s">
        <v>4</v>
      </c>
      <c r="G9" t="s">
        <v>201</v>
      </c>
      <c r="H9">
        <v>0.5</v>
      </c>
    </row>
    <row r="10" spans="1:9" x14ac:dyDescent="0.25">
      <c r="A10" s="1"/>
      <c r="B10" s="1">
        <f>IF(Table13[[#This Row],[Date]]="",B9,Table13[[#This Row],[Date]])</f>
        <v>42375</v>
      </c>
      <c r="C10" s="3">
        <f>WEEKNUM(Table13[[#This Row],[DateReal]]-1)</f>
        <v>2</v>
      </c>
      <c r="D10" s="3" t="str">
        <f>TEXT(Table13[[#This Row],[DateReal]], "ddd")</f>
        <v>Wed</v>
      </c>
      <c r="E10" t="s">
        <v>7</v>
      </c>
      <c r="F10" t="s">
        <v>7</v>
      </c>
      <c r="G10" t="s">
        <v>108</v>
      </c>
      <c r="H10">
        <v>1</v>
      </c>
    </row>
    <row r="11" spans="1:9" x14ac:dyDescent="0.25">
      <c r="A11" s="1">
        <v>42376</v>
      </c>
      <c r="B11" s="1">
        <f>IF(Table13[[#This Row],[Date]]="",B9,Table13[[#This Row],[Date]])</f>
        <v>42376</v>
      </c>
      <c r="C11" s="3">
        <f>WEEKNUM(Table13[[#This Row],[DateReal]]-1)</f>
        <v>2</v>
      </c>
      <c r="D11" s="3" t="str">
        <f>TEXT(Table13[[#This Row],[DateReal]], "ddd")</f>
        <v>Thu</v>
      </c>
      <c r="E11" t="s">
        <v>9</v>
      </c>
      <c r="F11" t="s">
        <v>25</v>
      </c>
      <c r="G11" t="s">
        <v>196</v>
      </c>
      <c r="H11">
        <v>1</v>
      </c>
    </row>
    <row r="12" spans="1:9" x14ac:dyDescent="0.25">
      <c r="A12" s="1"/>
      <c r="B12" s="1">
        <f>IF(Table13[[#This Row],[Date]]="",B11,Table13[[#This Row],[Date]])</f>
        <v>42376</v>
      </c>
      <c r="C12" s="3">
        <f>WEEKNUM(Table13[[#This Row],[DateReal]]-1)</f>
        <v>2</v>
      </c>
      <c r="D12" s="3" t="str">
        <f>TEXT(Table13[[#This Row],[DateReal]], "ddd")</f>
        <v>Thu</v>
      </c>
      <c r="E12" t="s">
        <v>11</v>
      </c>
      <c r="F12" t="s">
        <v>4</v>
      </c>
      <c r="G12" t="s">
        <v>201</v>
      </c>
      <c r="H12">
        <v>1</v>
      </c>
    </row>
    <row r="13" spans="1:9" x14ac:dyDescent="0.25">
      <c r="A13" s="1"/>
      <c r="B13" s="1">
        <f>IF(Table13[[#This Row],[Date]]="",B12,Table13[[#This Row],[Date]])</f>
        <v>42376</v>
      </c>
      <c r="C13" s="3">
        <f>WEEKNUM(Table13[[#This Row],[DateReal]]-1)</f>
        <v>2</v>
      </c>
      <c r="D13" s="3" t="str">
        <f>TEXT(Table13[[#This Row],[DateReal]], "ddd")</f>
        <v>Thu</v>
      </c>
      <c r="E13" t="s">
        <v>4</v>
      </c>
      <c r="F13" t="s">
        <v>202</v>
      </c>
      <c r="G13" t="s">
        <v>203</v>
      </c>
      <c r="H13">
        <v>3.5</v>
      </c>
    </row>
    <row r="14" spans="1:9" x14ac:dyDescent="0.25">
      <c r="A14" s="1"/>
      <c r="B14" s="1">
        <f>IF(Table13[[#This Row],[Date]]="",B13,Table13[[#This Row],[Date]])</f>
        <v>42376</v>
      </c>
      <c r="C14" s="3">
        <f>WEEKNUM(Table13[[#This Row],[DateReal]]-1)</f>
        <v>2</v>
      </c>
      <c r="D14" s="3" t="str">
        <f>TEXT(Table13[[#This Row],[DateReal]], "ddd")</f>
        <v>Thu</v>
      </c>
      <c r="E14" t="s">
        <v>9</v>
      </c>
      <c r="F14" t="s">
        <v>7</v>
      </c>
      <c r="G14" t="s">
        <v>200</v>
      </c>
      <c r="H14">
        <v>0.5</v>
      </c>
    </row>
    <row r="15" spans="1:9" x14ac:dyDescent="0.25">
      <c r="A15" s="1"/>
      <c r="B15" s="1">
        <f>IF(Table13[[#This Row],[Date]]="",B14,Table13[[#This Row],[Date]])</f>
        <v>42376</v>
      </c>
      <c r="C15" s="3">
        <f>WEEKNUM(Table13[[#This Row],[DateReal]]-1)</f>
        <v>2</v>
      </c>
      <c r="D15" s="3" t="str">
        <f>TEXT(Table13[[#This Row],[DateReal]], "ddd")</f>
        <v>Thu</v>
      </c>
      <c r="E15" t="s">
        <v>45</v>
      </c>
      <c r="F15" t="s">
        <v>45</v>
      </c>
      <c r="H15">
        <v>1</v>
      </c>
    </row>
    <row r="16" spans="1:9" x14ac:dyDescent="0.25">
      <c r="A16" s="1">
        <v>42377</v>
      </c>
      <c r="B16" s="1">
        <f>IF(Table13[[#This Row],[Date]]="",B15,Table13[[#This Row],[Date]])</f>
        <v>42377</v>
      </c>
      <c r="C16" s="3">
        <f>WEEKNUM(Table13[[#This Row],[DateReal]]-1)</f>
        <v>2</v>
      </c>
      <c r="D16" s="3" t="str">
        <f>TEXT(Table13[[#This Row],[DateReal]], "ddd")</f>
        <v>Fri</v>
      </c>
      <c r="E16" t="s">
        <v>7</v>
      </c>
      <c r="F16" t="s">
        <v>115</v>
      </c>
      <c r="H16">
        <v>0.5</v>
      </c>
    </row>
    <row r="17" spans="1:8" x14ac:dyDescent="0.25">
      <c r="A17" s="1"/>
      <c r="B17" s="1">
        <f>IF(Table13[[#This Row],[Date]]="",B16,Table13[[#This Row],[Date]])</f>
        <v>42377</v>
      </c>
      <c r="C17" s="3">
        <f>WEEKNUM(Table13[[#This Row],[DateReal]]-1)</f>
        <v>2</v>
      </c>
      <c r="D17" s="3" t="str">
        <f>TEXT(Table13[[#This Row],[DateReal]], "ddd")</f>
        <v>Fri</v>
      </c>
      <c r="E17" t="s">
        <v>7</v>
      </c>
      <c r="F17" t="s">
        <v>6</v>
      </c>
      <c r="H17">
        <v>0.5</v>
      </c>
    </row>
    <row r="18" spans="1:8" x14ac:dyDescent="0.25">
      <c r="A18" s="1"/>
      <c r="B18" s="1">
        <f>IF(Table13[[#This Row],[Date]]="",B17,Table13[[#This Row],[Date]])</f>
        <v>42377</v>
      </c>
      <c r="C18" s="3">
        <f>WEEKNUM(Table13[[#This Row],[DateReal]]-1)</f>
        <v>2</v>
      </c>
      <c r="D18" s="3" t="str">
        <f>TEXT(Table13[[#This Row],[DateReal]], "ddd")</f>
        <v>Fri</v>
      </c>
      <c r="E18" t="s">
        <v>15</v>
      </c>
      <c r="F18" t="s">
        <v>24</v>
      </c>
      <c r="H18">
        <v>1</v>
      </c>
    </row>
    <row r="19" spans="1:8" x14ac:dyDescent="0.25">
      <c r="A19" s="1">
        <v>42380</v>
      </c>
      <c r="B19" s="1">
        <f>IF(Table13[[#This Row],[Date]]="",B18,Table13[[#This Row],[Date]])</f>
        <v>42380</v>
      </c>
      <c r="C19" s="3">
        <f>WEEKNUM(Table13[[#This Row],[DateReal]]-1)</f>
        <v>3</v>
      </c>
      <c r="D19" s="3" t="str">
        <f>TEXT(Table13[[#This Row],[DateReal]], "ddd")</f>
        <v>Mon</v>
      </c>
      <c r="E19" t="s">
        <v>45</v>
      </c>
      <c r="F19" t="s">
        <v>45</v>
      </c>
      <c r="H19">
        <v>2</v>
      </c>
    </row>
    <row r="20" spans="1:8" x14ac:dyDescent="0.25">
      <c r="A20" s="1">
        <v>42381</v>
      </c>
      <c r="B20" s="1">
        <f>IF(Table13[[#This Row],[Date]]="",B19,Table13[[#This Row],[Date]])</f>
        <v>42381</v>
      </c>
      <c r="C20" s="3">
        <f>WEEKNUM(Table13[[#This Row],[DateReal]]-1)</f>
        <v>3</v>
      </c>
      <c r="D20" s="3" t="str">
        <f>TEXT(Table13[[#This Row],[DateReal]], "ddd")</f>
        <v>Tue</v>
      </c>
      <c r="E20" t="s">
        <v>11</v>
      </c>
      <c r="F20" t="s">
        <v>137</v>
      </c>
      <c r="G20" t="s">
        <v>204</v>
      </c>
      <c r="H20">
        <v>0.5</v>
      </c>
    </row>
    <row r="21" spans="1:8" x14ac:dyDescent="0.25">
      <c r="A21" s="1"/>
      <c r="B21" s="1">
        <f>IF(Table13[[#This Row],[Date]]="",B20,Table13[[#This Row],[Date]])</f>
        <v>42381</v>
      </c>
      <c r="C21" s="3">
        <f>WEEKNUM(Table13[[#This Row],[DateReal]]-1)</f>
        <v>3</v>
      </c>
      <c r="D21" s="3" t="str">
        <f>TEXT(Table13[[#This Row],[DateReal]], "ddd")</f>
        <v>Tue</v>
      </c>
      <c r="E21" t="s">
        <v>4</v>
      </c>
      <c r="F21" t="s">
        <v>202</v>
      </c>
      <c r="H21">
        <v>2.5</v>
      </c>
    </row>
    <row r="22" spans="1:8" x14ac:dyDescent="0.25">
      <c r="A22" s="1"/>
      <c r="B22" s="1">
        <f>IF(Table13[[#This Row],[Date]]="",B21,Table13[[#This Row],[Date]])</f>
        <v>42381</v>
      </c>
      <c r="C22" s="3">
        <f>WEEKNUM(Table13[[#This Row],[DateReal]]-1)</f>
        <v>3</v>
      </c>
      <c r="D22" s="3" t="str">
        <f>TEXT(Table13[[#This Row],[DateReal]], "ddd")</f>
        <v>Tue</v>
      </c>
      <c r="E22" t="s">
        <v>82</v>
      </c>
      <c r="F22" t="s">
        <v>82</v>
      </c>
      <c r="H22">
        <v>1</v>
      </c>
    </row>
    <row r="23" spans="1:8" x14ac:dyDescent="0.25">
      <c r="A23" s="1"/>
      <c r="B23" s="1">
        <f>IF(Table13[[#This Row],[Date]]="",B22,Table13[[#This Row],[Date]])</f>
        <v>42381</v>
      </c>
      <c r="C23" s="3">
        <f>WEEKNUM(Table13[[#This Row],[DateReal]]-1)</f>
        <v>3</v>
      </c>
      <c r="D23" s="3" t="str">
        <f>TEXT(Table13[[#This Row],[DateReal]], "ddd")</f>
        <v>Tue</v>
      </c>
      <c r="E23" t="s">
        <v>7</v>
      </c>
      <c r="F23" t="s">
        <v>115</v>
      </c>
      <c r="H23">
        <v>1</v>
      </c>
    </row>
    <row r="24" spans="1:8" x14ac:dyDescent="0.25">
      <c r="A24" s="1"/>
      <c r="B24" s="1">
        <f>IF(Table13[[#This Row],[Date]]="",B23,Table13[[#This Row],[Date]])</f>
        <v>42381</v>
      </c>
      <c r="C24" s="3">
        <f>WEEKNUM(Table13[[#This Row],[DateReal]]-1)</f>
        <v>3</v>
      </c>
      <c r="D24" s="3" t="str">
        <f>TEXT(Table13[[#This Row],[DateReal]], "ddd")</f>
        <v>Tue</v>
      </c>
      <c r="E24" t="s">
        <v>9</v>
      </c>
      <c r="F24" t="s">
        <v>10</v>
      </c>
      <c r="G24" t="s">
        <v>205</v>
      </c>
      <c r="H24">
        <v>1.5</v>
      </c>
    </row>
    <row r="25" spans="1:8" x14ac:dyDescent="0.25">
      <c r="A25" s="1">
        <v>42382</v>
      </c>
      <c r="B25" s="1">
        <f>IF(Table13[[#This Row],[Date]]="",B24,Table13[[#This Row],[Date]])</f>
        <v>42382</v>
      </c>
      <c r="C25" s="3">
        <f>WEEKNUM(Table13[[#This Row],[DateReal]]-1)</f>
        <v>3</v>
      </c>
      <c r="D25" s="3" t="str">
        <f>TEXT(Table13[[#This Row],[DateReal]], "ddd")</f>
        <v>Wed</v>
      </c>
      <c r="E25" t="s">
        <v>45</v>
      </c>
      <c r="F25" t="s">
        <v>45</v>
      </c>
      <c r="H25">
        <v>2</v>
      </c>
    </row>
    <row r="26" spans="1:8" x14ac:dyDescent="0.25">
      <c r="A26" s="1"/>
      <c r="B26" s="1">
        <f>IF(Table13[[#This Row],[Date]]="",B25,Table13[[#This Row],[Date]])</f>
        <v>42382</v>
      </c>
      <c r="C26" s="3">
        <f>WEEKNUM(Table13[[#This Row],[DateReal]]-1)</f>
        <v>3</v>
      </c>
      <c r="D26" s="3" t="str">
        <f>TEXT(Table13[[#This Row],[DateReal]], "ddd")</f>
        <v>Wed</v>
      </c>
      <c r="E26" t="s">
        <v>4</v>
      </c>
      <c r="F26" t="s">
        <v>202</v>
      </c>
      <c r="H26">
        <v>3</v>
      </c>
    </row>
    <row r="27" spans="1:8" x14ac:dyDescent="0.25">
      <c r="A27" s="1"/>
      <c r="B27" s="1">
        <f>IF(Table13[[#This Row],[Date]]="",B26,Table13[[#This Row],[Date]])</f>
        <v>42382</v>
      </c>
      <c r="C27" s="3">
        <f>WEEKNUM(Table13[[#This Row],[DateReal]]-1)</f>
        <v>3</v>
      </c>
      <c r="D27" s="3" t="str">
        <f>TEXT(Table13[[#This Row],[DateReal]], "ddd")</f>
        <v>Wed</v>
      </c>
      <c r="E27" t="s">
        <v>7</v>
      </c>
      <c r="F27" t="s">
        <v>206</v>
      </c>
      <c r="H27">
        <v>0.5</v>
      </c>
    </row>
    <row r="28" spans="1:8" x14ac:dyDescent="0.25">
      <c r="A28" s="1">
        <v>42383</v>
      </c>
      <c r="B28" s="1">
        <f>IF(Table13[[#This Row],[Date]]="",B27,Table13[[#This Row],[Date]])</f>
        <v>42383</v>
      </c>
      <c r="C28" s="3">
        <f>WEEKNUM(Table13[[#This Row],[DateReal]]-1)</f>
        <v>3</v>
      </c>
      <c r="D28" s="3" t="str">
        <f>TEXT(Table13[[#This Row],[DateReal]], "ddd")</f>
        <v>Thu</v>
      </c>
      <c r="E28" t="s">
        <v>4</v>
      </c>
      <c r="F28" t="s">
        <v>202</v>
      </c>
      <c r="H28">
        <v>4</v>
      </c>
    </row>
    <row r="29" spans="1:8" x14ac:dyDescent="0.25">
      <c r="A29" s="1">
        <v>42384</v>
      </c>
      <c r="B29" s="1">
        <f>IF(Table13[[#This Row],[Date]]="",B28,Table13[[#This Row],[Date]])</f>
        <v>42384</v>
      </c>
      <c r="C29" s="3">
        <f>WEEKNUM(Table13[[#This Row],[DateReal]]-1)</f>
        <v>3</v>
      </c>
      <c r="D29" s="3" t="str">
        <f>TEXT(Table13[[#This Row],[DateReal]], "ddd")</f>
        <v>Fri</v>
      </c>
      <c r="E29" t="s">
        <v>4</v>
      </c>
      <c r="F29" t="s">
        <v>202</v>
      </c>
      <c r="H29">
        <v>4</v>
      </c>
    </row>
    <row r="30" spans="1:8" x14ac:dyDescent="0.25">
      <c r="A30" s="1">
        <v>42385</v>
      </c>
      <c r="B30" s="1">
        <f>IF(Table13[[#This Row],[Date]]="",B29,Table13[[#This Row],[Date]])</f>
        <v>42385</v>
      </c>
      <c r="C30" s="3">
        <f>WEEKNUM(Table13[[#This Row],[DateReal]]-1)</f>
        <v>3</v>
      </c>
      <c r="D30" s="3" t="str">
        <f>TEXT(Table13[[#This Row],[DateReal]], "ddd")</f>
        <v>Sat</v>
      </c>
      <c r="E30" t="s">
        <v>30</v>
      </c>
      <c r="F30" t="s">
        <v>31</v>
      </c>
      <c r="H30">
        <v>2</v>
      </c>
    </row>
    <row r="31" spans="1:8" x14ac:dyDescent="0.25">
      <c r="A31" s="1">
        <v>42387</v>
      </c>
      <c r="B31" s="1">
        <f>IF(Table13[[#This Row],[Date]]="",B30,Table13[[#This Row],[Date]])</f>
        <v>42387</v>
      </c>
      <c r="C31" s="3">
        <f>WEEKNUM(Table13[[#This Row],[DateReal]]-1)</f>
        <v>4</v>
      </c>
      <c r="D31" s="3" t="str">
        <f>TEXT(Table13[[#This Row],[DateReal]], "ddd")</f>
        <v>Mon</v>
      </c>
      <c r="E31" t="s">
        <v>4</v>
      </c>
      <c r="F31" t="s">
        <v>202</v>
      </c>
      <c r="H31">
        <v>2.5</v>
      </c>
    </row>
    <row r="32" spans="1:8" x14ac:dyDescent="0.25">
      <c r="A32" s="1"/>
      <c r="B32" s="1">
        <f>IF(Table13[[#This Row],[Date]]="",B31,Table13[[#This Row],[Date]])</f>
        <v>42387</v>
      </c>
      <c r="C32" s="3">
        <f>WEEKNUM(Table13[[#This Row],[DateReal]]-1)</f>
        <v>4</v>
      </c>
      <c r="D32" s="3" t="str">
        <f>TEXT(Table13[[#This Row],[DateReal]], "ddd")</f>
        <v>Mon</v>
      </c>
      <c r="E32" t="s">
        <v>152</v>
      </c>
      <c r="F32" t="s">
        <v>152</v>
      </c>
      <c r="H32">
        <v>8</v>
      </c>
    </row>
    <row r="33" spans="1:8" x14ac:dyDescent="0.25">
      <c r="A33" s="1">
        <v>42388</v>
      </c>
      <c r="B33" s="1">
        <f>IF(Table13[[#This Row],[Date]]="",B32,Table13[[#This Row],[Date]])</f>
        <v>42388</v>
      </c>
      <c r="C33" s="3">
        <f>WEEKNUM(Table13[[#This Row],[DateReal]]-1)</f>
        <v>4</v>
      </c>
      <c r="D33" s="3" t="str">
        <f>TEXT(Table13[[#This Row],[DateReal]], "ddd")</f>
        <v>Tue</v>
      </c>
      <c r="E33" t="s">
        <v>54</v>
      </c>
      <c r="F33" t="s">
        <v>55</v>
      </c>
      <c r="G33" t="s">
        <v>207</v>
      </c>
      <c r="H33">
        <v>1.5</v>
      </c>
    </row>
    <row r="34" spans="1:8" x14ac:dyDescent="0.25">
      <c r="A34" s="1"/>
      <c r="B34" s="1">
        <f>IF(Table13[[#This Row],[Date]]="",B33,Table13[[#This Row],[Date]])</f>
        <v>42388</v>
      </c>
      <c r="C34" s="3">
        <f>WEEKNUM(Table13[[#This Row],[DateReal]]-1)</f>
        <v>4</v>
      </c>
      <c r="D34" s="3" t="str">
        <f>TEXT(Table13[[#This Row],[DateReal]], "ddd")</f>
        <v>Tue</v>
      </c>
      <c r="E34" t="s">
        <v>54</v>
      </c>
      <c r="F34" t="s">
        <v>24</v>
      </c>
      <c r="H34">
        <v>0.5</v>
      </c>
    </row>
    <row r="35" spans="1:8" x14ac:dyDescent="0.25">
      <c r="A35" s="1"/>
      <c r="B35" s="1">
        <f>IF(Table13[[#This Row],[Date]]="",B34,Table13[[#This Row],[Date]])</f>
        <v>42388</v>
      </c>
      <c r="C35" s="3">
        <f>WEEKNUM(Table13[[#This Row],[DateReal]]-1)</f>
        <v>4</v>
      </c>
      <c r="D35" s="3" t="str">
        <f>TEXT(Table13[[#This Row],[DateReal]], "ddd")</f>
        <v>Tue</v>
      </c>
      <c r="E35" t="s">
        <v>9</v>
      </c>
      <c r="F35" t="s">
        <v>10</v>
      </c>
      <c r="H35">
        <v>1.5</v>
      </c>
    </row>
    <row r="36" spans="1:8" x14ac:dyDescent="0.25">
      <c r="A36" s="1"/>
      <c r="B36" s="1">
        <f>IF(Table13[[#This Row],[Date]]="",B35,Table13[[#This Row],[Date]])</f>
        <v>42388</v>
      </c>
      <c r="C36" s="3">
        <f>WEEKNUM(Table13[[#This Row],[DateReal]]-1)</f>
        <v>4</v>
      </c>
      <c r="D36" s="3" t="str">
        <f>TEXT(Table13[[#This Row],[DateReal]], "ddd")</f>
        <v>Tue</v>
      </c>
      <c r="E36" t="s">
        <v>4</v>
      </c>
      <c r="F36" t="s">
        <v>202</v>
      </c>
      <c r="H36">
        <v>5.5</v>
      </c>
    </row>
    <row r="37" spans="1:8" x14ac:dyDescent="0.25">
      <c r="A37" s="1">
        <v>42389</v>
      </c>
      <c r="B37" s="1">
        <f>IF(Table13[[#This Row],[Date]]="",B36,Table13[[#This Row],[Date]])</f>
        <v>42389</v>
      </c>
      <c r="C37" s="3">
        <f>WEEKNUM(Table13[[#This Row],[DateReal]]-1)</f>
        <v>4</v>
      </c>
      <c r="D37" s="3" t="str">
        <f>TEXT(Table13[[#This Row],[DateReal]], "ddd")</f>
        <v>Wed</v>
      </c>
      <c r="E37" t="s">
        <v>4</v>
      </c>
      <c r="F37" t="s">
        <v>202</v>
      </c>
      <c r="G37" t="s">
        <v>208</v>
      </c>
      <c r="H37">
        <v>4.5</v>
      </c>
    </row>
    <row r="38" spans="1:8" x14ac:dyDescent="0.25">
      <c r="A38" s="1"/>
      <c r="B38" s="1">
        <f>IF(Table13[[#This Row],[Date]]="",B37,Table13[[#This Row],[Date]])</f>
        <v>42389</v>
      </c>
      <c r="C38" s="3">
        <f>WEEKNUM(Table13[[#This Row],[DateReal]]-1)</f>
        <v>4</v>
      </c>
      <c r="D38" s="3" t="str">
        <f>TEXT(Table13[[#This Row],[DateReal]], "ddd")</f>
        <v>Wed</v>
      </c>
      <c r="E38" t="s">
        <v>9</v>
      </c>
      <c r="F38" t="s">
        <v>7</v>
      </c>
      <c r="G38" t="s">
        <v>119</v>
      </c>
      <c r="H38">
        <v>0.5</v>
      </c>
    </row>
    <row r="39" spans="1:8" x14ac:dyDescent="0.25">
      <c r="A39" s="1"/>
      <c r="B39" s="1">
        <f>IF(Table13[[#This Row],[Date]]="",B38,Table13[[#This Row],[Date]])</f>
        <v>42389</v>
      </c>
      <c r="C39" s="3">
        <f>WEEKNUM(Table13[[#This Row],[DateReal]]-1)</f>
        <v>4</v>
      </c>
      <c r="D39" s="3" t="str">
        <f>TEXT(Table13[[#This Row],[DateReal]], "ddd")</f>
        <v>Wed</v>
      </c>
      <c r="E39" t="s">
        <v>4</v>
      </c>
      <c r="F39" t="s">
        <v>202</v>
      </c>
      <c r="H39">
        <v>2.75</v>
      </c>
    </row>
    <row r="40" spans="1:8" x14ac:dyDescent="0.25">
      <c r="A40" s="1">
        <v>42390</v>
      </c>
      <c r="B40" s="1">
        <f>IF(Table13[[#This Row],[Date]]="",B39,Table13[[#This Row],[Date]])</f>
        <v>42390</v>
      </c>
      <c r="C40" s="3">
        <f>WEEKNUM(Table13[[#This Row],[DateReal]]-1)</f>
        <v>4</v>
      </c>
      <c r="D40" s="3" t="str">
        <f>TEXT(Table13[[#This Row],[DateReal]], "ddd")</f>
        <v>Thu</v>
      </c>
      <c r="E40" t="s">
        <v>4</v>
      </c>
      <c r="F40" t="s">
        <v>202</v>
      </c>
      <c r="H40">
        <f>6.25+3</f>
        <v>9.25</v>
      </c>
    </row>
    <row r="41" spans="1:8" x14ac:dyDescent="0.25">
      <c r="A41" s="1"/>
      <c r="B41" s="1">
        <f>IF(Table13[[#This Row],[Date]]="",B40,Table13[[#This Row],[Date]])</f>
        <v>42390</v>
      </c>
      <c r="C41" s="3">
        <f>WEEKNUM(Table13[[#This Row],[DateReal]]-1)</f>
        <v>4</v>
      </c>
      <c r="D41" s="3" t="str">
        <f>TEXT(Table13[[#This Row],[DateReal]], "ddd")</f>
        <v>Thu</v>
      </c>
      <c r="E41" t="s">
        <v>54</v>
      </c>
      <c r="F41" t="s">
        <v>55</v>
      </c>
      <c r="G41" t="s">
        <v>207</v>
      </c>
      <c r="H41">
        <v>1</v>
      </c>
    </row>
    <row r="42" spans="1:8" x14ac:dyDescent="0.25">
      <c r="A42" s="1">
        <v>42391</v>
      </c>
      <c r="B42" s="1">
        <f>IF(Table13[[#This Row],[Date]]="",B41,Table13[[#This Row],[Date]])</f>
        <v>42391</v>
      </c>
      <c r="C42" s="3">
        <f>WEEKNUM(Table13[[#This Row],[DateReal]]-1)</f>
        <v>4</v>
      </c>
      <c r="D42" s="3" t="str">
        <f>TEXT(Table13[[#This Row],[DateReal]], "ddd")</f>
        <v>Fri</v>
      </c>
      <c r="E42" t="s">
        <v>4</v>
      </c>
      <c r="F42" t="s">
        <v>202</v>
      </c>
      <c r="G42" t="s">
        <v>208</v>
      </c>
      <c r="H42">
        <v>5</v>
      </c>
    </row>
    <row r="43" spans="1:8" x14ac:dyDescent="0.25">
      <c r="A43" s="1"/>
      <c r="B43" s="1">
        <f>IF(Table13[[#This Row],[Date]]="",B42,Table13[[#This Row],[Date]])</f>
        <v>42391</v>
      </c>
      <c r="C43" s="3">
        <f>WEEKNUM(Table13[[#This Row],[DateReal]]-1)</f>
        <v>4</v>
      </c>
      <c r="D43" s="3" t="str">
        <f>TEXT(Table13[[#This Row],[DateReal]], "ddd")</f>
        <v>Fri</v>
      </c>
      <c r="E43" t="s">
        <v>9</v>
      </c>
      <c r="F43" t="s">
        <v>7</v>
      </c>
      <c r="H43">
        <v>1</v>
      </c>
    </row>
    <row r="44" spans="1:8" x14ac:dyDescent="0.25">
      <c r="A44" s="1"/>
      <c r="B44" s="1">
        <f>IF(Table13[[#This Row],[Date]]="",B43,Table13[[#This Row],[Date]])</f>
        <v>42391</v>
      </c>
      <c r="C44" s="3">
        <f>WEEKNUM(Table13[[#This Row],[DateReal]]-1)</f>
        <v>4</v>
      </c>
      <c r="D44" s="3" t="str">
        <f>TEXT(Table13[[#This Row],[DateReal]], "ddd")</f>
        <v>Fri</v>
      </c>
      <c r="E44" t="s">
        <v>9</v>
      </c>
      <c r="F44" t="s">
        <v>199</v>
      </c>
      <c r="H44">
        <v>0.5</v>
      </c>
    </row>
    <row r="45" spans="1:8" x14ac:dyDescent="0.25">
      <c r="A45" s="1"/>
      <c r="B45" s="1">
        <f>IF(Table13[[#This Row],[Date]]="",B44,Table13[[#This Row],[Date]])</f>
        <v>42391</v>
      </c>
      <c r="C45" s="3">
        <f>WEEKNUM(Table13[[#This Row],[DateReal]]-1)</f>
        <v>4</v>
      </c>
      <c r="D45" s="3" t="str">
        <f>TEXT(Table13[[#This Row],[DateReal]], "ddd")</f>
        <v>Fri</v>
      </c>
      <c r="E45" t="s">
        <v>9</v>
      </c>
      <c r="F45" t="s">
        <v>171</v>
      </c>
      <c r="H45">
        <v>1</v>
      </c>
    </row>
    <row r="46" spans="1:8" x14ac:dyDescent="0.25">
      <c r="A46" s="1"/>
      <c r="B46" s="1">
        <f>IF(Table13[[#This Row],[Date]]="",B45,Table13[[#This Row],[Date]])</f>
        <v>42391</v>
      </c>
      <c r="C46" s="3">
        <f>WEEKNUM(Table13[[#This Row],[DateReal]]-1)</f>
        <v>4</v>
      </c>
      <c r="D46" s="3" t="str">
        <f>TEXT(Table13[[#This Row],[DateReal]], "ddd")</f>
        <v>Fri</v>
      </c>
      <c r="E46" t="s">
        <v>15</v>
      </c>
      <c r="F46" t="s">
        <v>24</v>
      </c>
      <c r="H46">
        <v>0.5</v>
      </c>
    </row>
    <row r="47" spans="1:8" x14ac:dyDescent="0.25">
      <c r="A47" s="1"/>
      <c r="B47" s="1">
        <f>IF(Table13[[#This Row],[Date]]="",B46,Table13[[#This Row],[Date]])</f>
        <v>42391</v>
      </c>
      <c r="C47" s="3">
        <f>WEEKNUM(Table13[[#This Row],[DateReal]]-1)</f>
        <v>4</v>
      </c>
      <c r="D47" s="3" t="str">
        <f>TEXT(Table13[[#This Row],[DateReal]], "ddd")</f>
        <v>Fri</v>
      </c>
      <c r="E47" t="s">
        <v>54</v>
      </c>
      <c r="F47" t="s">
        <v>7</v>
      </c>
      <c r="G47" t="s">
        <v>209</v>
      </c>
      <c r="H47">
        <v>0.5</v>
      </c>
    </row>
    <row r="48" spans="1:8" x14ac:dyDescent="0.25">
      <c r="A48" s="1">
        <v>42392</v>
      </c>
      <c r="B48" s="1">
        <f>IF(Table13[[#This Row],[Date]]="",B47,Table13[[#This Row],[Date]])</f>
        <v>42392</v>
      </c>
      <c r="C48" s="3">
        <f>WEEKNUM(Table13[[#This Row],[DateReal]]-1)</f>
        <v>4</v>
      </c>
      <c r="D48" s="3" t="str">
        <f>TEXT(Table13[[#This Row],[DateReal]], "ddd")</f>
        <v>Sat</v>
      </c>
      <c r="E48" t="s">
        <v>30</v>
      </c>
      <c r="F48" t="s">
        <v>31</v>
      </c>
      <c r="G48" t="s">
        <v>210</v>
      </c>
      <c r="H48">
        <v>3</v>
      </c>
    </row>
    <row r="49" spans="1:8" x14ac:dyDescent="0.25">
      <c r="A49" s="1">
        <v>42394</v>
      </c>
      <c r="B49" s="1">
        <f>IF(Table13[[#This Row],[Date]]="",B48,Table13[[#This Row],[Date]])</f>
        <v>42394</v>
      </c>
      <c r="C49" s="3">
        <f>WEEKNUM(Table13[[#This Row],[DateReal]]-1)</f>
        <v>5</v>
      </c>
      <c r="D49" s="3" t="str">
        <f>TEXT(Table13[[#This Row],[DateReal]], "ddd")</f>
        <v>Mon</v>
      </c>
      <c r="E49" t="s">
        <v>9</v>
      </c>
      <c r="F49" t="s">
        <v>7</v>
      </c>
      <c r="G49" t="s">
        <v>212</v>
      </c>
      <c r="H49">
        <v>2</v>
      </c>
    </row>
    <row r="50" spans="1:8" x14ac:dyDescent="0.25">
      <c r="A50" s="1"/>
      <c r="B50" s="1">
        <f>IF(Table13[[#This Row],[Date]]="",B49,Table13[[#This Row],[Date]])</f>
        <v>42394</v>
      </c>
      <c r="C50" s="3">
        <f>WEEKNUM(Table13[[#This Row],[DateReal]]-1)</f>
        <v>5</v>
      </c>
      <c r="D50" s="3" t="str">
        <f>TEXT(Table13[[#This Row],[DateReal]], "ddd")</f>
        <v>Mon</v>
      </c>
      <c r="E50" t="s">
        <v>54</v>
      </c>
      <c r="F50" t="s">
        <v>211</v>
      </c>
      <c r="H50">
        <v>1</v>
      </c>
    </row>
    <row r="51" spans="1:8" x14ac:dyDescent="0.25">
      <c r="A51" s="1"/>
      <c r="B51" s="1">
        <f>IF(Table13[[#This Row],[Date]]="",B50,Table13[[#This Row],[Date]])</f>
        <v>42394</v>
      </c>
      <c r="C51" s="3">
        <f>WEEKNUM(Table13[[#This Row],[DateReal]]-1)</f>
        <v>5</v>
      </c>
      <c r="D51" s="3" t="str">
        <f>TEXT(Table13[[#This Row],[DateReal]], "ddd")</f>
        <v>Mon</v>
      </c>
      <c r="E51" t="s">
        <v>45</v>
      </c>
      <c r="F51" t="s">
        <v>45</v>
      </c>
      <c r="H51">
        <v>0.5</v>
      </c>
    </row>
    <row r="52" spans="1:8" x14ac:dyDescent="0.25">
      <c r="A52" s="1"/>
      <c r="B52" s="1">
        <f>IF(Table13[[#This Row],[Date]]="",B51,Table13[[#This Row],[Date]])</f>
        <v>42394</v>
      </c>
      <c r="C52" s="3">
        <f>WEEKNUM(Table13[[#This Row],[DateReal]]-1)</f>
        <v>5</v>
      </c>
      <c r="D52" s="3" t="str">
        <f>TEXT(Table13[[#This Row],[DateReal]], "ddd")</f>
        <v>Mon</v>
      </c>
      <c r="E52" t="s">
        <v>30</v>
      </c>
      <c r="F52" t="s">
        <v>31</v>
      </c>
      <c r="G52" t="s">
        <v>210</v>
      </c>
      <c r="H52">
        <v>3.5</v>
      </c>
    </row>
    <row r="53" spans="1:8" x14ac:dyDescent="0.25">
      <c r="A53" s="1">
        <v>42395</v>
      </c>
      <c r="B53" s="1">
        <f>IF(Table13[[#This Row],[Date]]="",B52,Table13[[#This Row],[Date]])</f>
        <v>42395</v>
      </c>
      <c r="C53" s="3">
        <f>WEEKNUM(Table13[[#This Row],[DateReal]]-1)</f>
        <v>5</v>
      </c>
      <c r="D53" s="3" t="str">
        <f>TEXT(Table13[[#This Row],[DateReal]], "ddd")</f>
        <v>Tue</v>
      </c>
      <c r="E53" t="s">
        <v>4</v>
      </c>
      <c r="F53" t="s">
        <v>89</v>
      </c>
      <c r="G53" t="s">
        <v>213</v>
      </c>
      <c r="H53">
        <v>7</v>
      </c>
    </row>
    <row r="54" spans="1:8" x14ac:dyDescent="0.25">
      <c r="A54" s="1">
        <v>42396</v>
      </c>
      <c r="B54" s="1">
        <f>IF(Table13[[#This Row],[Date]]="",B53,Table13[[#This Row],[Date]])</f>
        <v>42396</v>
      </c>
      <c r="C54" s="3">
        <f>WEEKNUM(Table13[[#This Row],[DateReal]]-1)</f>
        <v>5</v>
      </c>
      <c r="D54" s="3" t="str">
        <f>TEXT(Table13[[#This Row],[DateReal]], "ddd")</f>
        <v>Wed</v>
      </c>
      <c r="E54" t="s">
        <v>4</v>
      </c>
      <c r="F54" t="s">
        <v>89</v>
      </c>
      <c r="G54" t="s">
        <v>214</v>
      </c>
      <c r="H54">
        <v>6.5</v>
      </c>
    </row>
    <row r="55" spans="1:8" x14ac:dyDescent="0.25">
      <c r="A55" s="1">
        <v>42397</v>
      </c>
      <c r="B55" s="1">
        <f>IF(Table13[[#This Row],[Date]]="",B54,Table13[[#This Row],[Date]])</f>
        <v>42397</v>
      </c>
      <c r="C55" s="3">
        <f>WEEKNUM(Table13[[#This Row],[DateReal]]-1)</f>
        <v>5</v>
      </c>
      <c r="D55" s="3" t="str">
        <f>TEXT(Table13[[#This Row],[DateReal]], "ddd")</f>
        <v>Thu</v>
      </c>
      <c r="E55" t="s">
        <v>54</v>
      </c>
      <c r="F55" t="s">
        <v>55</v>
      </c>
      <c r="G55" t="s">
        <v>207</v>
      </c>
      <c r="H55">
        <v>0.5</v>
      </c>
    </row>
    <row r="56" spans="1:8" x14ac:dyDescent="0.25">
      <c r="A56" s="1"/>
      <c r="B56" s="1">
        <f>IF(Table13[[#This Row],[Date]]="",B55,Table13[[#This Row],[Date]])</f>
        <v>42397</v>
      </c>
      <c r="C56" s="3">
        <f>WEEKNUM(Table13[[#This Row],[DateReal]]-1)</f>
        <v>5</v>
      </c>
      <c r="D56" s="3" t="str">
        <f>TEXT(Table13[[#This Row],[DateReal]], "ddd")</f>
        <v>Thu</v>
      </c>
      <c r="E56" t="s">
        <v>7</v>
      </c>
      <c r="F56" t="s">
        <v>215</v>
      </c>
      <c r="H56">
        <v>0.5</v>
      </c>
    </row>
    <row r="57" spans="1:8" x14ac:dyDescent="0.25">
      <c r="A57" s="1"/>
      <c r="B57" s="1">
        <f>IF(Table13[[#This Row],[Date]]="",B56,Table13[[#This Row],[Date]])</f>
        <v>42397</v>
      </c>
      <c r="C57" s="3">
        <f>WEEKNUM(Table13[[#This Row],[DateReal]]-1)</f>
        <v>5</v>
      </c>
      <c r="D57" s="3" t="str">
        <f>TEXT(Table13[[#This Row],[DateReal]], "ddd")</f>
        <v>Thu</v>
      </c>
      <c r="E57" t="s">
        <v>7</v>
      </c>
      <c r="F57" t="s">
        <v>6</v>
      </c>
      <c r="H57">
        <v>0.5</v>
      </c>
    </row>
    <row r="58" spans="1:8" x14ac:dyDescent="0.25">
      <c r="A58" s="1"/>
      <c r="B58" s="1">
        <f>IF(Table13[[#This Row],[Date]]="",B57,Table13[[#This Row],[Date]])</f>
        <v>42397</v>
      </c>
      <c r="C58" s="3">
        <f>WEEKNUM(Table13[[#This Row],[DateReal]]-1)</f>
        <v>5</v>
      </c>
      <c r="D58" s="3" t="str">
        <f>TEXT(Table13[[#This Row],[DateReal]], "ddd")</f>
        <v>Thu</v>
      </c>
      <c r="E58" t="s">
        <v>30</v>
      </c>
      <c r="F58" t="s">
        <v>31</v>
      </c>
      <c r="G58" t="s">
        <v>216</v>
      </c>
      <c r="H58">
        <v>3.5</v>
      </c>
    </row>
    <row r="59" spans="1:8" x14ac:dyDescent="0.25">
      <c r="A59" s="1"/>
      <c r="B59" s="1">
        <f>IF(Table13[[#This Row],[Date]]="",B58,Table13[[#This Row],[Date]])</f>
        <v>42397</v>
      </c>
      <c r="C59" s="3">
        <f>WEEKNUM(Table13[[#This Row],[DateReal]]-1)</f>
        <v>5</v>
      </c>
      <c r="D59" s="3" t="str">
        <f>TEXT(Table13[[#This Row],[DateReal]], "ddd")</f>
        <v>Thu</v>
      </c>
      <c r="E59" t="s">
        <v>9</v>
      </c>
      <c r="F59" t="s">
        <v>217</v>
      </c>
      <c r="H59">
        <v>0.5</v>
      </c>
    </row>
    <row r="60" spans="1:8" x14ac:dyDescent="0.25">
      <c r="A60" s="1">
        <v>42398</v>
      </c>
      <c r="B60" s="1">
        <f>IF(Table13[[#This Row],[Date]]="",B59,Table13[[#This Row],[Date]])</f>
        <v>42398</v>
      </c>
      <c r="C60" s="3">
        <f>WEEKNUM(Table13[[#This Row],[DateReal]]-1)</f>
        <v>5</v>
      </c>
      <c r="D60" s="3" t="str">
        <f>TEXT(Table13[[#This Row],[DateReal]], "ddd")</f>
        <v>Fri</v>
      </c>
      <c r="E60" t="s">
        <v>9</v>
      </c>
      <c r="F60" t="s">
        <v>7</v>
      </c>
      <c r="G60" t="s">
        <v>119</v>
      </c>
      <c r="H60">
        <v>1</v>
      </c>
    </row>
    <row r="61" spans="1:8" x14ac:dyDescent="0.25">
      <c r="A61" s="1"/>
      <c r="B61" s="1">
        <f>IF(Table13[[#This Row],[Date]]="",B60,Table13[[#This Row],[Date]])</f>
        <v>42398</v>
      </c>
      <c r="C61" s="3">
        <f>WEEKNUM(Table13[[#This Row],[DateReal]]-1)</f>
        <v>5</v>
      </c>
      <c r="D61" s="3" t="str">
        <f>TEXT(Table13[[#This Row],[DateReal]], "ddd")</f>
        <v>Fri</v>
      </c>
      <c r="E61" t="s">
        <v>30</v>
      </c>
      <c r="F61" t="s">
        <v>31</v>
      </c>
      <c r="H61">
        <v>5</v>
      </c>
    </row>
    <row r="62" spans="1:8" x14ac:dyDescent="0.25">
      <c r="A62" s="1"/>
      <c r="B62" s="1">
        <f>IF(Table13[[#This Row],[Date]]="",B61,Table13[[#This Row],[Date]])</f>
        <v>42398</v>
      </c>
      <c r="C62" s="3">
        <f>WEEKNUM(Table13[[#This Row],[DateReal]]-1)</f>
        <v>5</v>
      </c>
      <c r="D62" s="3" t="str">
        <f>TEXT(Table13[[#This Row],[DateReal]], "ddd")</f>
        <v>Fri</v>
      </c>
      <c r="E62" t="s">
        <v>15</v>
      </c>
      <c r="F62" t="s">
        <v>24</v>
      </c>
      <c r="H62">
        <v>1</v>
      </c>
    </row>
    <row r="63" spans="1:8" x14ac:dyDescent="0.25">
      <c r="A63" s="1">
        <v>42399</v>
      </c>
      <c r="B63" s="1">
        <f>IF(Table13[[#This Row],[Date]]="",B62,Table13[[#This Row],[Date]])</f>
        <v>42399</v>
      </c>
      <c r="C63" s="3">
        <f>WEEKNUM(Table13[[#This Row],[DateReal]]-1)</f>
        <v>5</v>
      </c>
      <c r="D63" s="3" t="str">
        <f>TEXT(Table13[[#This Row],[DateReal]], "ddd")</f>
        <v>Sat</v>
      </c>
      <c r="E63" t="s">
        <v>30</v>
      </c>
      <c r="F63" t="s">
        <v>31</v>
      </c>
      <c r="H63">
        <v>6.5</v>
      </c>
    </row>
    <row r="64" spans="1:8" x14ac:dyDescent="0.25">
      <c r="A64" s="1"/>
      <c r="B64" s="1">
        <f>IF(Table13[[#This Row],[Date]]="",B63,Table13[[#This Row],[Date]])</f>
        <v>42399</v>
      </c>
      <c r="C64" s="3">
        <f>WEEKNUM(Table13[[#This Row],[DateReal]]-1)</f>
        <v>5</v>
      </c>
      <c r="D64" s="3" t="str">
        <f>TEXT(Table13[[#This Row],[DateReal]], "ddd")</f>
        <v>Sat</v>
      </c>
      <c r="E64" t="s">
        <v>7</v>
      </c>
      <c r="F64" t="s">
        <v>215</v>
      </c>
      <c r="H64">
        <v>1.5</v>
      </c>
    </row>
    <row r="65" spans="1:8" x14ac:dyDescent="0.25">
      <c r="A65" s="1">
        <v>42401</v>
      </c>
      <c r="B65" s="1">
        <f>IF(Table13[[#This Row],[Date]]="",B64,Table13[[#This Row],[Date]])</f>
        <v>42401</v>
      </c>
      <c r="C65" s="3">
        <f>WEEKNUM(Table13[[#This Row],[DateReal]]-1)</f>
        <v>6</v>
      </c>
      <c r="D65" s="3" t="str">
        <f>TEXT(Table13[[#This Row],[DateReal]], "ddd")</f>
        <v>Mon</v>
      </c>
      <c r="E65" t="s">
        <v>9</v>
      </c>
      <c r="F65" t="s">
        <v>7</v>
      </c>
      <c r="G65" t="s">
        <v>218</v>
      </c>
      <c r="H65">
        <v>2</v>
      </c>
    </row>
    <row r="66" spans="1:8" x14ac:dyDescent="0.25">
      <c r="A66" s="1"/>
      <c r="B66" s="1">
        <f>IF(Table13[[#This Row],[Date]]="",B65,Table13[[#This Row],[Date]])</f>
        <v>42401</v>
      </c>
      <c r="C66" s="3">
        <f>WEEKNUM(Table13[[#This Row],[DateReal]]-1)</f>
        <v>6</v>
      </c>
      <c r="D66" s="3" t="str">
        <f>TEXT(Table13[[#This Row],[DateReal]], "ddd")</f>
        <v>Mon</v>
      </c>
      <c r="E66" t="s">
        <v>30</v>
      </c>
      <c r="F66" t="s">
        <v>31</v>
      </c>
      <c r="G66" t="s">
        <v>219</v>
      </c>
      <c r="H66">
        <v>2</v>
      </c>
    </row>
    <row r="67" spans="1:8" x14ac:dyDescent="0.25">
      <c r="A67" s="1"/>
      <c r="B67" s="1">
        <f>IF(Table13[[#This Row],[Date]]="",B66,Table13[[#This Row],[Date]])</f>
        <v>42401</v>
      </c>
      <c r="C67" s="3">
        <f>WEEKNUM(Table13[[#This Row],[DateReal]]-1)</f>
        <v>6</v>
      </c>
      <c r="D67" s="3" t="str">
        <f>TEXT(Table13[[#This Row],[DateReal]], "ddd")</f>
        <v>Mon</v>
      </c>
      <c r="E67" t="s">
        <v>30</v>
      </c>
      <c r="F67" t="s">
        <v>220</v>
      </c>
      <c r="G67" t="s">
        <v>221</v>
      </c>
      <c r="H67">
        <v>0.5</v>
      </c>
    </row>
    <row r="68" spans="1:8" x14ac:dyDescent="0.25">
      <c r="A68" s="1"/>
      <c r="B68" s="1">
        <f>IF(Table13[[#This Row],[Date]]="",B67,Table13[[#This Row],[Date]])</f>
        <v>42401</v>
      </c>
      <c r="C68" s="3">
        <f>WEEKNUM(Table13[[#This Row],[DateReal]]-1)</f>
        <v>6</v>
      </c>
      <c r="D68" s="3" t="str">
        <f>TEXT(Table13[[#This Row],[DateReal]], "ddd")</f>
        <v>Mon</v>
      </c>
      <c r="E68" t="s">
        <v>7</v>
      </c>
      <c r="F68" t="s">
        <v>215</v>
      </c>
      <c r="H68">
        <v>3</v>
      </c>
    </row>
    <row r="69" spans="1:8" x14ac:dyDescent="0.25">
      <c r="A69" s="1">
        <v>42402</v>
      </c>
      <c r="B69" s="1">
        <f>IF(Table13[[#This Row],[Date]]="",B68,Table13[[#This Row],[Date]])</f>
        <v>42402</v>
      </c>
      <c r="C69" s="3">
        <f>WEEKNUM(Table13[[#This Row],[DateReal]]-1)</f>
        <v>6</v>
      </c>
      <c r="D69" s="3" t="str">
        <f>TEXT(Table13[[#This Row],[DateReal]], "ddd")</f>
        <v>Tue</v>
      </c>
      <c r="E69" t="s">
        <v>30</v>
      </c>
      <c r="F69" t="s">
        <v>222</v>
      </c>
      <c r="H69">
        <v>0.5</v>
      </c>
    </row>
    <row r="70" spans="1:8" x14ac:dyDescent="0.25">
      <c r="A70" s="1"/>
      <c r="B70" s="1">
        <f>IF(Table13[[#This Row],[Date]]="",B69,Table13[[#This Row],[Date]])</f>
        <v>42402</v>
      </c>
      <c r="C70" s="3">
        <f>WEEKNUM(Table13[[#This Row],[DateReal]]-1)</f>
        <v>6</v>
      </c>
      <c r="D70" s="3" t="str">
        <f>TEXT(Table13[[#This Row],[DateReal]], "ddd")</f>
        <v>Tue</v>
      </c>
      <c r="E70" t="s">
        <v>7</v>
      </c>
      <c r="F70" t="s">
        <v>215</v>
      </c>
      <c r="H70">
        <v>6</v>
      </c>
    </row>
    <row r="71" spans="1:8" x14ac:dyDescent="0.25">
      <c r="A71" s="1"/>
      <c r="B71" s="1">
        <f>IF(Table13[[#This Row],[Date]]="",B70,Table13[[#This Row],[Date]])</f>
        <v>42402</v>
      </c>
      <c r="C71" s="3">
        <f>WEEKNUM(Table13[[#This Row],[DateReal]]-1)</f>
        <v>6</v>
      </c>
      <c r="D71" s="3" t="str">
        <f>TEXT(Table13[[#This Row],[DateReal]], "ddd")</f>
        <v>Tue</v>
      </c>
      <c r="E71" t="s">
        <v>82</v>
      </c>
      <c r="F71" t="s">
        <v>82</v>
      </c>
      <c r="H71">
        <v>1</v>
      </c>
    </row>
    <row r="72" spans="1:8" x14ac:dyDescent="0.25">
      <c r="A72" s="1"/>
      <c r="B72" s="1">
        <f>IF(Table13[[#This Row],[Date]]="",B71,Table13[[#This Row],[Date]])</f>
        <v>42402</v>
      </c>
      <c r="C72" s="3">
        <f>WEEKNUM(Table13[[#This Row],[DateReal]]-1)</f>
        <v>6</v>
      </c>
      <c r="D72" s="3" t="str">
        <f>TEXT(Table13[[#This Row],[DateReal]], "ddd")</f>
        <v>Tue</v>
      </c>
      <c r="E72" t="s">
        <v>7</v>
      </c>
      <c r="F72" t="s">
        <v>7</v>
      </c>
      <c r="H72">
        <v>0.5</v>
      </c>
    </row>
    <row r="73" spans="1:8" x14ac:dyDescent="0.25">
      <c r="A73" s="1">
        <v>42403</v>
      </c>
      <c r="B73" s="1">
        <f>IF(Table13[[#This Row],[Date]]="",B72,Table13[[#This Row],[Date]])</f>
        <v>42403</v>
      </c>
      <c r="C73" s="3">
        <f>WEEKNUM(Table13[[#This Row],[DateReal]]-1)</f>
        <v>6</v>
      </c>
      <c r="D73" s="3" t="str">
        <f>TEXT(Table13[[#This Row],[DateReal]], "ddd")</f>
        <v>Wed</v>
      </c>
      <c r="E73" t="s">
        <v>7</v>
      </c>
      <c r="F73" t="s">
        <v>215</v>
      </c>
      <c r="G73" t="s">
        <v>223</v>
      </c>
      <c r="H73">
        <v>0.5</v>
      </c>
    </row>
    <row r="74" spans="1:8" x14ac:dyDescent="0.25">
      <c r="A74" s="1"/>
      <c r="B74" s="1">
        <f>IF(Table13[[#This Row],[Date]]="",B73,Table13[[#This Row],[Date]])</f>
        <v>42403</v>
      </c>
      <c r="C74" s="3">
        <f>WEEKNUM(Table13[[#This Row],[DateReal]]-1)</f>
        <v>6</v>
      </c>
      <c r="D74" s="3" t="str">
        <f>TEXT(Table13[[#This Row],[DateReal]], "ddd")</f>
        <v>Wed</v>
      </c>
      <c r="E74" t="s">
        <v>9</v>
      </c>
      <c r="F74" t="s">
        <v>7</v>
      </c>
      <c r="G74" t="s">
        <v>224</v>
      </c>
      <c r="H74">
        <v>1.5</v>
      </c>
    </row>
    <row r="75" spans="1:8" x14ac:dyDescent="0.25">
      <c r="A75" s="1"/>
      <c r="B75" s="1">
        <f>IF(Table13[[#This Row],[Date]]="",B74,Table13[[#This Row],[Date]])</f>
        <v>42403</v>
      </c>
      <c r="C75" s="3">
        <f>WEEKNUM(Table13[[#This Row],[DateReal]]-1)</f>
        <v>6</v>
      </c>
      <c r="D75" s="3" t="str">
        <f>TEXT(Table13[[#This Row],[DateReal]], "ddd")</f>
        <v>Wed</v>
      </c>
      <c r="E75" t="s">
        <v>9</v>
      </c>
      <c r="F75" t="s">
        <v>211</v>
      </c>
      <c r="H75">
        <v>3</v>
      </c>
    </row>
    <row r="76" spans="1:8" x14ac:dyDescent="0.25">
      <c r="A76" s="1"/>
      <c r="B76" s="1">
        <f>IF(Table13[[#This Row],[Date]]="",B75,Table13[[#This Row],[Date]])</f>
        <v>42403</v>
      </c>
      <c r="C76" s="3">
        <f>WEEKNUM(Table13[[#This Row],[DateReal]]-1)</f>
        <v>6</v>
      </c>
      <c r="D76" s="3" t="str">
        <f>TEXT(Table13[[#This Row],[DateReal]], "ddd")</f>
        <v>Wed</v>
      </c>
      <c r="E76" t="s">
        <v>9</v>
      </c>
      <c r="F76" t="s">
        <v>10</v>
      </c>
      <c r="G76" t="s">
        <v>225</v>
      </c>
      <c r="H76">
        <v>1</v>
      </c>
    </row>
    <row r="77" spans="1:8" x14ac:dyDescent="0.25">
      <c r="A77" s="1">
        <v>42404</v>
      </c>
      <c r="B77" s="1">
        <f>IF(Table13[[#This Row],[Date]]="",B76,Table13[[#This Row],[Date]])</f>
        <v>42404</v>
      </c>
      <c r="C77" s="3">
        <f>WEEKNUM(Table13[[#This Row],[DateReal]]-1)</f>
        <v>6</v>
      </c>
      <c r="D77" s="3" t="str">
        <f>TEXT(Table13[[#This Row],[DateReal]], "ddd")</f>
        <v>Thu</v>
      </c>
      <c r="E77" t="s">
        <v>9</v>
      </c>
      <c r="F77" t="s">
        <v>211</v>
      </c>
      <c r="G77" t="s">
        <v>226</v>
      </c>
      <c r="H77">
        <v>6.25</v>
      </c>
    </row>
    <row r="78" spans="1:8" x14ac:dyDescent="0.25">
      <c r="A78" s="1">
        <v>42405</v>
      </c>
      <c r="B78" s="1">
        <f>IF(Table13[[#This Row],[Date]]="",B77,Table13[[#This Row],[Date]])</f>
        <v>42405</v>
      </c>
      <c r="C78" s="3">
        <f>WEEKNUM(Table13[[#This Row],[DateReal]]-1)</f>
        <v>6</v>
      </c>
      <c r="D78" s="3" t="str">
        <f>TEXT(Table13[[#This Row],[DateReal]], "ddd")</f>
        <v>Fri</v>
      </c>
      <c r="E78" t="s">
        <v>9</v>
      </c>
      <c r="F78" t="s">
        <v>211</v>
      </c>
      <c r="G78" t="s">
        <v>227</v>
      </c>
      <c r="H78">
        <v>4.5</v>
      </c>
    </row>
    <row r="79" spans="1:8" x14ac:dyDescent="0.25">
      <c r="A79" s="1"/>
      <c r="B79" s="1">
        <f>IF(Table13[[#This Row],[Date]]="",B78,Table13[[#This Row],[Date]])</f>
        <v>42405</v>
      </c>
      <c r="C79" s="3">
        <f>WEEKNUM(Table13[[#This Row],[DateReal]]-1)</f>
        <v>6</v>
      </c>
      <c r="D79" s="3" t="str">
        <f>TEXT(Table13[[#This Row],[DateReal]], "ddd")</f>
        <v>Fri</v>
      </c>
      <c r="E79" t="s">
        <v>9</v>
      </c>
      <c r="F79" t="s">
        <v>7</v>
      </c>
      <c r="G79" t="s">
        <v>228</v>
      </c>
      <c r="H79">
        <v>1</v>
      </c>
    </row>
    <row r="80" spans="1:8" x14ac:dyDescent="0.25">
      <c r="A80" s="1"/>
      <c r="B80" s="1">
        <f>IF(Table13[[#This Row],[Date]]="",B79,Table13[[#This Row],[Date]])</f>
        <v>42405</v>
      </c>
      <c r="C80" s="3">
        <f>WEEKNUM(Table13[[#This Row],[DateReal]]-1)</f>
        <v>6</v>
      </c>
      <c r="D80" s="3" t="str">
        <f>TEXT(Table13[[#This Row],[DateReal]], "ddd")</f>
        <v>Fri</v>
      </c>
      <c r="E80" t="s">
        <v>15</v>
      </c>
      <c r="F80" t="s">
        <v>24</v>
      </c>
      <c r="H80">
        <v>1.5</v>
      </c>
    </row>
    <row r="81" spans="1:8" x14ac:dyDescent="0.25">
      <c r="A81" s="1">
        <v>42406</v>
      </c>
      <c r="B81" s="1">
        <f>IF(Table13[[#This Row],[Date]]="",B80,Table13[[#This Row],[Date]])</f>
        <v>42406</v>
      </c>
      <c r="C81" s="3">
        <f>WEEKNUM(Table13[[#This Row],[DateReal]]-1)</f>
        <v>6</v>
      </c>
      <c r="D81" s="3" t="str">
        <f>TEXT(Table13[[#This Row],[DateReal]], "ddd")</f>
        <v>Sat</v>
      </c>
      <c r="E81" t="s">
        <v>15</v>
      </c>
      <c r="F81" t="s">
        <v>130</v>
      </c>
      <c r="H81">
        <v>1.5</v>
      </c>
    </row>
    <row r="82" spans="1:8" x14ac:dyDescent="0.25">
      <c r="A82" s="1"/>
      <c r="B82" s="1">
        <f>IF(Table13[[#This Row],[Date]]="",B81,Table13[[#This Row],[Date]])</f>
        <v>42406</v>
      </c>
      <c r="C82" s="3">
        <f>WEEKNUM(Table13[[#This Row],[DateReal]]-1)</f>
        <v>6</v>
      </c>
      <c r="D82" s="3" t="str">
        <f>TEXT(Table13[[#This Row],[DateReal]], "ddd")</f>
        <v>Sat</v>
      </c>
      <c r="E82" t="s">
        <v>30</v>
      </c>
      <c r="F82" t="s">
        <v>31</v>
      </c>
      <c r="H82">
        <v>3</v>
      </c>
    </row>
    <row r="83" spans="1:8" x14ac:dyDescent="0.25">
      <c r="A83" s="1">
        <v>42408</v>
      </c>
      <c r="B83" s="1">
        <f>IF(Table13[[#This Row],[Date]]="",B82,Table13[[#This Row],[Date]])</f>
        <v>42408</v>
      </c>
      <c r="C83" s="3">
        <f>WEEKNUM(Table13[[#This Row],[DateReal]]-1)</f>
        <v>7</v>
      </c>
      <c r="D83" s="3" t="str">
        <f>TEXT(Table13[[#This Row],[DateReal]], "ddd")</f>
        <v>Mon</v>
      </c>
      <c r="E83" t="s">
        <v>15</v>
      </c>
      <c r="F83" t="s">
        <v>93</v>
      </c>
      <c r="H83">
        <v>1.5</v>
      </c>
    </row>
    <row r="84" spans="1:8" x14ac:dyDescent="0.25">
      <c r="A84" s="1"/>
      <c r="B84" s="1">
        <f>IF(Table13[[#This Row],[Date]]="",B83,Table13[[#This Row],[Date]])</f>
        <v>42408</v>
      </c>
      <c r="C84" s="3">
        <f>WEEKNUM(Table13[[#This Row],[DateReal]]-1)</f>
        <v>7</v>
      </c>
      <c r="D84" s="3" t="str">
        <f>TEXT(Table13[[#This Row],[DateReal]], "ddd")</f>
        <v>Mon</v>
      </c>
      <c r="E84" t="s">
        <v>7</v>
      </c>
      <c r="F84" t="s">
        <v>115</v>
      </c>
      <c r="H84">
        <v>0.5</v>
      </c>
    </row>
    <row r="85" spans="1:8" x14ac:dyDescent="0.25">
      <c r="A85" s="1"/>
      <c r="B85" s="1">
        <f>IF(Table13[[#This Row],[Date]]="",B84,Table13[[#This Row],[Date]])</f>
        <v>42408</v>
      </c>
      <c r="C85" s="3">
        <f>WEEKNUM(Table13[[#This Row],[DateReal]]-1)</f>
        <v>7</v>
      </c>
      <c r="D85" s="3" t="str">
        <f>TEXT(Table13[[#This Row],[DateReal]], "ddd")</f>
        <v>Mon</v>
      </c>
      <c r="E85" t="s">
        <v>11</v>
      </c>
      <c r="F85" t="s">
        <v>30</v>
      </c>
      <c r="H85">
        <v>0.5</v>
      </c>
    </row>
    <row r="86" spans="1:8" x14ac:dyDescent="0.25">
      <c r="A86" s="1"/>
      <c r="B86" s="1">
        <f>IF(Table13[[#This Row],[Date]]="",B85,Table13[[#This Row],[Date]])</f>
        <v>42408</v>
      </c>
      <c r="C86" s="3">
        <f>WEEKNUM(Table13[[#This Row],[DateReal]]-1)</f>
        <v>7</v>
      </c>
      <c r="D86" s="3" t="str">
        <f>TEXT(Table13[[#This Row],[DateReal]], "ddd")</f>
        <v>Mon</v>
      </c>
      <c r="E86" t="s">
        <v>30</v>
      </c>
      <c r="F86" t="s">
        <v>229</v>
      </c>
      <c r="H86">
        <v>0.5</v>
      </c>
    </row>
    <row r="87" spans="1:8" x14ac:dyDescent="0.25">
      <c r="A87" s="1"/>
      <c r="B87" s="1">
        <f>IF(Table13[[#This Row],[Date]]="",B86,Table13[[#This Row],[Date]])</f>
        <v>42408</v>
      </c>
      <c r="C87" s="3">
        <f>WEEKNUM(Table13[[#This Row],[DateReal]]-1)</f>
        <v>7</v>
      </c>
      <c r="D87" s="3" t="str">
        <f>TEXT(Table13[[#This Row],[DateReal]], "ddd")</f>
        <v>Mon</v>
      </c>
      <c r="E87" t="s">
        <v>7</v>
      </c>
      <c r="F87" t="s">
        <v>230</v>
      </c>
      <c r="H87">
        <v>3</v>
      </c>
    </row>
    <row r="88" spans="1:8" x14ac:dyDescent="0.25">
      <c r="A88" s="1"/>
      <c r="B88" s="1">
        <f>IF(Table13[[#This Row],[Date]]="",B87,Table13[[#This Row],[Date]])</f>
        <v>42408</v>
      </c>
      <c r="C88" s="3">
        <f>WEEKNUM(Table13[[#This Row],[DateReal]]-1)</f>
        <v>7</v>
      </c>
      <c r="D88" s="3" t="str">
        <f>TEXT(Table13[[#This Row],[DateReal]], "ddd")</f>
        <v>Mon</v>
      </c>
      <c r="E88" t="s">
        <v>9</v>
      </c>
      <c r="F88" t="s">
        <v>25</v>
      </c>
      <c r="H88">
        <v>0.5</v>
      </c>
    </row>
    <row r="89" spans="1:8" x14ac:dyDescent="0.25">
      <c r="A89" s="1"/>
      <c r="B89" s="1">
        <f>IF(Table13[[#This Row],[Date]]="",B88,Table13[[#This Row],[Date]])</f>
        <v>42408</v>
      </c>
      <c r="C89" s="3">
        <f>WEEKNUM(Table13[[#This Row],[DateReal]]-1)</f>
        <v>7</v>
      </c>
      <c r="D89" s="3" t="str">
        <f>TEXT(Table13[[#This Row],[DateReal]], "ddd")</f>
        <v>Mon</v>
      </c>
      <c r="E89" t="s">
        <v>185</v>
      </c>
      <c r="F89" t="s">
        <v>185</v>
      </c>
      <c r="H89">
        <v>1.5</v>
      </c>
    </row>
    <row r="90" spans="1:8" x14ac:dyDescent="0.25">
      <c r="A90" s="1">
        <v>42409</v>
      </c>
      <c r="B90" s="1">
        <f>IF(Table13[[#This Row],[Date]]="",B89,Table13[[#This Row],[Date]])</f>
        <v>42409</v>
      </c>
      <c r="C90" s="3">
        <f>WEEKNUM(Table13[[#This Row],[DateReal]]-1)</f>
        <v>7</v>
      </c>
      <c r="D90" s="3" t="str">
        <f>TEXT(Table13[[#This Row],[DateReal]], "ddd")</f>
        <v>Tue</v>
      </c>
      <c r="E90" t="s">
        <v>7</v>
      </c>
      <c r="F90" t="s">
        <v>230</v>
      </c>
      <c r="H90">
        <v>2.5</v>
      </c>
    </row>
    <row r="91" spans="1:8" x14ac:dyDescent="0.25">
      <c r="A91" s="1"/>
      <c r="B91" s="1">
        <f>IF(Table13[[#This Row],[Date]]="",B90,Table13[[#This Row],[Date]])</f>
        <v>42409</v>
      </c>
      <c r="C91" s="3">
        <f>WEEKNUM(Table13[[#This Row],[DateReal]]-1)</f>
        <v>7</v>
      </c>
      <c r="D91" s="3" t="str">
        <f>TEXT(Table13[[#This Row],[DateReal]], "ddd")</f>
        <v>Tue</v>
      </c>
      <c r="E91" t="s">
        <v>30</v>
      </c>
      <c r="F91" t="s">
        <v>31</v>
      </c>
      <c r="G91" t="s">
        <v>231</v>
      </c>
      <c r="H91">
        <v>5</v>
      </c>
    </row>
    <row r="92" spans="1:8" x14ac:dyDescent="0.25">
      <c r="A92" s="1"/>
      <c r="B92" s="1">
        <f>IF(Table13[[#This Row],[Date]]="",B91,Table13[[#This Row],[Date]])</f>
        <v>42409</v>
      </c>
      <c r="C92" s="3">
        <f>WEEKNUM(Table13[[#This Row],[DateReal]]-1)</f>
        <v>7</v>
      </c>
      <c r="D92" s="3" t="str">
        <f>TEXT(Table13[[#This Row],[DateReal]], "ddd")</f>
        <v>Tue</v>
      </c>
      <c r="E92" t="s">
        <v>185</v>
      </c>
      <c r="F92" t="s">
        <v>185</v>
      </c>
      <c r="H92">
        <v>0.5</v>
      </c>
    </row>
    <row r="93" spans="1:8" x14ac:dyDescent="0.25">
      <c r="A93" s="1">
        <v>42410</v>
      </c>
      <c r="B93" s="1">
        <f>IF(Table13[[#This Row],[Date]]="",B92,Table13[[#This Row],[Date]])</f>
        <v>42410</v>
      </c>
      <c r="C93" s="3">
        <f>WEEKNUM(Table13[[#This Row],[DateReal]]-1)</f>
        <v>7</v>
      </c>
      <c r="D93" s="3" t="str">
        <f>TEXT(Table13[[#This Row],[DateReal]], "ddd")</f>
        <v>Wed</v>
      </c>
      <c r="E93" t="s">
        <v>30</v>
      </c>
      <c r="F93" t="s">
        <v>31</v>
      </c>
      <c r="H93">
        <v>2</v>
      </c>
    </row>
    <row r="94" spans="1:8" x14ac:dyDescent="0.25">
      <c r="A94" s="1"/>
      <c r="B94" s="1">
        <f>IF(Table13[[#This Row],[Date]]="",B93,Table13[[#This Row],[Date]])</f>
        <v>42410</v>
      </c>
      <c r="C94" s="3">
        <f>WEEKNUM(Table13[[#This Row],[DateReal]]-1)</f>
        <v>7</v>
      </c>
      <c r="D94" s="3" t="str">
        <f>TEXT(Table13[[#This Row],[DateReal]], "ddd")</f>
        <v>Wed</v>
      </c>
      <c r="E94" t="s">
        <v>30</v>
      </c>
      <c r="F94" t="s">
        <v>11</v>
      </c>
      <c r="H94">
        <v>2.5</v>
      </c>
    </row>
    <row r="95" spans="1:8" x14ac:dyDescent="0.25">
      <c r="A95" s="1"/>
      <c r="B95" s="1">
        <f>IF(Table13[[#This Row],[Date]]="",B94,Table13[[#This Row],[Date]])</f>
        <v>42410</v>
      </c>
      <c r="C95" s="3">
        <f>WEEKNUM(Table13[[#This Row],[DateReal]]-1)</f>
        <v>7</v>
      </c>
      <c r="D95" s="3" t="str">
        <f>TEXT(Table13[[#This Row],[DateReal]], "ddd")</f>
        <v>Wed</v>
      </c>
      <c r="E95" t="s">
        <v>30</v>
      </c>
      <c r="F95" t="s">
        <v>220</v>
      </c>
      <c r="G95" t="s">
        <v>232</v>
      </c>
      <c r="H95">
        <v>1.5</v>
      </c>
    </row>
    <row r="96" spans="1:8" x14ac:dyDescent="0.25">
      <c r="A96" s="1"/>
      <c r="B96" s="1">
        <f>IF(Table13[[#This Row],[Date]]="",B95,Table13[[#This Row],[Date]])</f>
        <v>42410</v>
      </c>
      <c r="C96" s="3">
        <f>WEEKNUM(Table13[[#This Row],[DateReal]]-1)</f>
        <v>7</v>
      </c>
      <c r="D96" s="3" t="str">
        <f>TEXT(Table13[[#This Row],[DateReal]], "ddd")</f>
        <v>Wed</v>
      </c>
      <c r="E96" t="s">
        <v>4</v>
      </c>
      <c r="F96" t="s">
        <v>233</v>
      </c>
      <c r="H96">
        <v>0.5</v>
      </c>
    </row>
    <row r="97" spans="1:8" x14ac:dyDescent="0.25">
      <c r="A97" s="1"/>
      <c r="B97" s="1">
        <f>IF(Table13[[#This Row],[Date]]="",B96,Table13[[#This Row],[Date]])</f>
        <v>42410</v>
      </c>
      <c r="C97" s="3">
        <f>WEEKNUM(Table13[[#This Row],[DateReal]]-1)</f>
        <v>7</v>
      </c>
      <c r="D97" s="3" t="str">
        <f>TEXT(Table13[[#This Row],[DateReal]], "ddd")</f>
        <v>Wed</v>
      </c>
      <c r="E97" t="s">
        <v>185</v>
      </c>
      <c r="F97" t="s">
        <v>185</v>
      </c>
      <c r="H97">
        <v>1.5</v>
      </c>
    </row>
    <row r="98" spans="1:8" x14ac:dyDescent="0.25">
      <c r="A98" s="1">
        <v>42411</v>
      </c>
      <c r="B98" s="1">
        <f>IF(Table13[[#This Row],[Date]]="",B97,Table13[[#This Row],[Date]])</f>
        <v>42411</v>
      </c>
      <c r="C98" s="3">
        <f>WEEKNUM(Table13[[#This Row],[DateReal]]-1)</f>
        <v>7</v>
      </c>
      <c r="D98" s="3" t="str">
        <f>TEXT(Table13[[#This Row],[DateReal]], "ddd")</f>
        <v>Thu</v>
      </c>
      <c r="E98" t="s">
        <v>7</v>
      </c>
      <c r="F98" t="s">
        <v>230</v>
      </c>
      <c r="H98">
        <v>4.25</v>
      </c>
    </row>
    <row r="99" spans="1:8" x14ac:dyDescent="0.25">
      <c r="A99" s="1"/>
      <c r="B99" s="1">
        <f>IF(Table13[[#This Row],[Date]]="",B98,Table13[[#This Row],[Date]])</f>
        <v>42411</v>
      </c>
      <c r="C99" s="3">
        <f>WEEKNUM(Table13[[#This Row],[DateReal]]-1)</f>
        <v>7</v>
      </c>
      <c r="D99" s="3" t="str">
        <f>TEXT(Table13[[#This Row],[DateReal]], "ddd")</f>
        <v>Thu</v>
      </c>
      <c r="E99" t="s">
        <v>30</v>
      </c>
      <c r="F99" t="s">
        <v>11</v>
      </c>
      <c r="H99">
        <v>1</v>
      </c>
    </row>
    <row r="100" spans="1:8" x14ac:dyDescent="0.25">
      <c r="A100" s="1"/>
      <c r="B100" s="1">
        <f>IF(Table13[[#This Row],[Date]]="",B99,Table13[[#This Row],[Date]])</f>
        <v>42411</v>
      </c>
      <c r="C100" s="3">
        <f>WEEKNUM(Table13[[#This Row],[DateReal]]-1)</f>
        <v>7</v>
      </c>
      <c r="D100" s="3" t="str">
        <f>TEXT(Table13[[#This Row],[DateReal]], "ddd")</f>
        <v>Thu</v>
      </c>
      <c r="E100" t="s">
        <v>15</v>
      </c>
      <c r="F100" t="s">
        <v>234</v>
      </c>
      <c r="H100">
        <v>0.75</v>
      </c>
    </row>
    <row r="101" spans="1:8" x14ac:dyDescent="0.25">
      <c r="A101" s="1"/>
      <c r="B101" s="1">
        <f>IF(Table13[[#This Row],[Date]]="",B100,Table13[[#This Row],[Date]])</f>
        <v>42411</v>
      </c>
      <c r="C101" s="3">
        <f>WEEKNUM(Table13[[#This Row],[DateReal]]-1)</f>
        <v>7</v>
      </c>
      <c r="D101" s="3" t="str">
        <f>TEXT(Table13[[#This Row],[DateReal]], "ddd")</f>
        <v>Thu</v>
      </c>
      <c r="E101" t="s">
        <v>185</v>
      </c>
      <c r="F101" t="s">
        <v>185</v>
      </c>
      <c r="H101">
        <v>2</v>
      </c>
    </row>
    <row r="102" spans="1:8" x14ac:dyDescent="0.25">
      <c r="A102" s="1">
        <v>42412</v>
      </c>
      <c r="B102" s="1">
        <f>IF(Table13[[#This Row],[Date]]="",B101,Table13[[#This Row],[Date]])</f>
        <v>42412</v>
      </c>
      <c r="C102" s="3">
        <f>WEEKNUM(Table13[[#This Row],[DateReal]]-1)</f>
        <v>7</v>
      </c>
      <c r="D102" s="3" t="str">
        <f>TEXT(Table13[[#This Row],[DateReal]], "ddd")</f>
        <v>Fri</v>
      </c>
      <c r="E102" t="s">
        <v>15</v>
      </c>
      <c r="F102" t="s">
        <v>234</v>
      </c>
      <c r="H102">
        <v>0.75</v>
      </c>
    </row>
    <row r="103" spans="1:8" x14ac:dyDescent="0.25">
      <c r="A103" s="1"/>
      <c r="B103" s="1">
        <f>IF(Table13[[#This Row],[Date]]="",B102,Table13[[#This Row],[Date]])</f>
        <v>42412</v>
      </c>
      <c r="C103" s="3">
        <f>WEEKNUM(Table13[[#This Row],[DateReal]]-1)</f>
        <v>7</v>
      </c>
      <c r="D103" s="3" t="str">
        <f>TEXT(Table13[[#This Row],[DateReal]], "ddd")</f>
        <v>Fri</v>
      </c>
      <c r="E103" t="s">
        <v>30</v>
      </c>
      <c r="F103" t="s">
        <v>11</v>
      </c>
      <c r="H103">
        <v>0.25</v>
      </c>
    </row>
    <row r="104" spans="1:8" x14ac:dyDescent="0.25">
      <c r="A104" s="1"/>
      <c r="B104" s="1">
        <f>IF(Table13[[#This Row],[Date]]="",B103,Table13[[#This Row],[Date]])</f>
        <v>42412</v>
      </c>
      <c r="C104" s="3">
        <f>WEEKNUM(Table13[[#This Row],[DateReal]]-1)</f>
        <v>7</v>
      </c>
      <c r="D104" s="3" t="str">
        <f>TEXT(Table13[[#This Row],[DateReal]], "ddd")</f>
        <v>Fri</v>
      </c>
      <c r="E104" t="s">
        <v>7</v>
      </c>
      <c r="F104" t="s">
        <v>230</v>
      </c>
      <c r="H104">
        <v>4</v>
      </c>
    </row>
    <row r="105" spans="1:8" x14ac:dyDescent="0.25">
      <c r="A105" s="1"/>
      <c r="B105" s="1">
        <f>IF(Table13[[#This Row],[Date]]="",B104,Table13[[#This Row],[Date]])</f>
        <v>42412</v>
      </c>
      <c r="C105" s="3">
        <f>WEEKNUM(Table13[[#This Row],[DateReal]]-1)</f>
        <v>7</v>
      </c>
      <c r="D105" s="3" t="str">
        <f>TEXT(Table13[[#This Row],[DateReal]], "ddd")</f>
        <v>Fri</v>
      </c>
      <c r="E105" t="s">
        <v>15</v>
      </c>
      <c r="F105" t="s">
        <v>235</v>
      </c>
      <c r="H105">
        <v>1</v>
      </c>
    </row>
    <row r="106" spans="1:8" x14ac:dyDescent="0.25">
      <c r="A106" s="1">
        <v>42415</v>
      </c>
      <c r="B106" s="1">
        <f>IF(Table13[[#This Row],[Date]]="",B105,Table13[[#This Row],[Date]])</f>
        <v>42415</v>
      </c>
      <c r="C106" s="3">
        <f>WEEKNUM(Table13[[#This Row],[DateReal]]-1)</f>
        <v>8</v>
      </c>
      <c r="D106" s="3" t="str">
        <f>TEXT(Table13[[#This Row],[DateReal]], "ddd")</f>
        <v>Mon</v>
      </c>
      <c r="E106" t="s">
        <v>152</v>
      </c>
      <c r="H106">
        <v>8</v>
      </c>
    </row>
    <row r="107" spans="1:8" x14ac:dyDescent="0.25">
      <c r="A107" s="1"/>
      <c r="B107" s="1">
        <f>IF(Table13[[#This Row],[Date]]="",B106,Table13[[#This Row],[Date]])</f>
        <v>42415</v>
      </c>
      <c r="C107" s="3">
        <f>WEEKNUM(Table13[[#This Row],[DateReal]]-1)</f>
        <v>8</v>
      </c>
      <c r="D107" s="3" t="str">
        <f>TEXT(Table13[[#This Row],[DateReal]], "ddd")</f>
        <v>Mon</v>
      </c>
      <c r="E107" t="s">
        <v>30</v>
      </c>
      <c r="F107" t="s">
        <v>82</v>
      </c>
      <c r="H107">
        <v>3</v>
      </c>
    </row>
    <row r="108" spans="1:8" x14ac:dyDescent="0.25">
      <c r="A108" s="1">
        <v>42416</v>
      </c>
      <c r="B108" s="1">
        <f>IF(Table13[[#This Row],[Date]]="",B107,Table13[[#This Row],[Date]])</f>
        <v>42416</v>
      </c>
      <c r="C108" s="3">
        <f>WEEKNUM(Table13[[#This Row],[DateReal]]-1)</f>
        <v>8</v>
      </c>
      <c r="D108" s="3" t="str">
        <f>TEXT(Table13[[#This Row],[DateReal]], "ddd")</f>
        <v>Tue</v>
      </c>
      <c r="E108" t="s">
        <v>30</v>
      </c>
      <c r="F108" t="s">
        <v>82</v>
      </c>
      <c r="H108">
        <v>2</v>
      </c>
    </row>
    <row r="109" spans="1:8" x14ac:dyDescent="0.25">
      <c r="A109" s="1"/>
      <c r="B109" s="1">
        <f>IF(Table13[[#This Row],[Date]]="",B108,Table13[[#This Row],[Date]])</f>
        <v>42416</v>
      </c>
      <c r="C109" s="3">
        <f>WEEKNUM(Table13[[#This Row],[DateReal]]-1)</f>
        <v>8</v>
      </c>
      <c r="D109" s="3" t="str">
        <f>TEXT(Table13[[#This Row],[DateReal]], "ddd")</f>
        <v>Tue</v>
      </c>
      <c r="E109" t="s">
        <v>9</v>
      </c>
      <c r="F109" t="s">
        <v>7</v>
      </c>
      <c r="G109" t="s">
        <v>237</v>
      </c>
      <c r="H109">
        <v>1.5</v>
      </c>
    </row>
    <row r="110" spans="1:8" x14ac:dyDescent="0.25">
      <c r="A110" s="1"/>
      <c r="B110" s="1">
        <f>IF(Table13[[#This Row],[Date]]="",B109,Table13[[#This Row],[Date]])</f>
        <v>42416</v>
      </c>
      <c r="C110" s="3">
        <f>WEEKNUM(Table13[[#This Row],[DateReal]]-1)</f>
        <v>8</v>
      </c>
      <c r="D110" s="3" t="str">
        <f>TEXT(Table13[[#This Row],[DateReal]], "ddd")</f>
        <v>Tue</v>
      </c>
      <c r="E110" t="s">
        <v>9</v>
      </c>
      <c r="F110" t="s">
        <v>211</v>
      </c>
      <c r="H110">
        <v>1.5</v>
      </c>
    </row>
    <row r="111" spans="1:8" x14ac:dyDescent="0.25">
      <c r="A111" s="1"/>
      <c r="B111" s="1">
        <f>IF(Table13[[#This Row],[Date]]="",B110,Table13[[#This Row],[Date]])</f>
        <v>42416</v>
      </c>
      <c r="C111" s="3">
        <f>WEEKNUM(Table13[[#This Row],[DateReal]]-1)</f>
        <v>8</v>
      </c>
      <c r="D111" s="3" t="str">
        <f>TEXT(Table13[[#This Row],[DateReal]], "ddd")</f>
        <v>Tue</v>
      </c>
      <c r="E111" t="s">
        <v>7</v>
      </c>
      <c r="F111" t="s">
        <v>7</v>
      </c>
      <c r="H111">
        <v>1</v>
      </c>
    </row>
    <row r="112" spans="1:8" x14ac:dyDescent="0.25">
      <c r="A112" s="1"/>
      <c r="B112" s="1">
        <f>IF(Table13[[#This Row],[Date]]="",B111,Table13[[#This Row],[Date]])</f>
        <v>42416</v>
      </c>
      <c r="C112" s="3">
        <f>WEEKNUM(Table13[[#This Row],[DateReal]]-1)</f>
        <v>8</v>
      </c>
      <c r="D112" s="3" t="str">
        <f>TEXT(Table13[[#This Row],[DateReal]], "ddd")</f>
        <v>Tue</v>
      </c>
      <c r="E112" t="s">
        <v>7</v>
      </c>
      <c r="F112" t="s">
        <v>236</v>
      </c>
      <c r="G112" t="s">
        <v>213</v>
      </c>
      <c r="H112">
        <v>1</v>
      </c>
    </row>
    <row r="113" spans="1:8" x14ac:dyDescent="0.25">
      <c r="A113" s="1">
        <v>42417</v>
      </c>
      <c r="B113" s="1">
        <f>IF(Table13[[#This Row],[Date]]="",B112,Table13[[#This Row],[Date]])</f>
        <v>42417</v>
      </c>
      <c r="C113" s="3">
        <f>WEEKNUM(Table13[[#This Row],[DateReal]]-1)</f>
        <v>8</v>
      </c>
      <c r="D113" s="3" t="str">
        <f>TEXT(Table13[[#This Row],[DateReal]], "ddd")</f>
        <v>Wed</v>
      </c>
      <c r="E113" t="s">
        <v>7</v>
      </c>
      <c r="F113" t="s">
        <v>236</v>
      </c>
      <c r="G113" t="s">
        <v>238</v>
      </c>
      <c r="H113">
        <v>6.5</v>
      </c>
    </row>
    <row r="114" spans="1:8" x14ac:dyDescent="0.25">
      <c r="A114" s="1">
        <v>42418</v>
      </c>
      <c r="B114" s="1">
        <f>IF(Table13[[#This Row],[Date]]="",B113,Table13[[#This Row],[Date]])</f>
        <v>42418</v>
      </c>
      <c r="C114" s="3">
        <f>WEEKNUM(Table13[[#This Row],[DateReal]]-1)</f>
        <v>8</v>
      </c>
      <c r="D114" s="3" t="str">
        <f>TEXT(Table13[[#This Row],[DateReal]], "ddd")</f>
        <v>Thu</v>
      </c>
      <c r="E114" t="s">
        <v>7</v>
      </c>
      <c r="F114" t="s">
        <v>236</v>
      </c>
      <c r="G114" t="s">
        <v>223</v>
      </c>
      <c r="H114">
        <v>2.5</v>
      </c>
    </row>
    <row r="115" spans="1:8" x14ac:dyDescent="0.25">
      <c r="A115" s="1"/>
      <c r="B115" s="1">
        <f>IF(Table13[[#This Row],[Date]]="",B114,Table13[[#This Row],[Date]])</f>
        <v>42418</v>
      </c>
      <c r="C115" s="3">
        <f>WEEKNUM(Table13[[#This Row],[DateReal]]-1)</f>
        <v>8</v>
      </c>
      <c r="D115" s="3" t="str">
        <f>TEXT(Table13[[#This Row],[DateReal]], "ddd")</f>
        <v>Thu</v>
      </c>
      <c r="E115" t="s">
        <v>7</v>
      </c>
      <c r="F115" t="s">
        <v>171</v>
      </c>
      <c r="G115" t="s">
        <v>240</v>
      </c>
      <c r="H115">
        <v>1</v>
      </c>
    </row>
    <row r="116" spans="1:8" x14ac:dyDescent="0.25">
      <c r="A116" s="1"/>
      <c r="B116" s="1">
        <f>IF(Table13[[#This Row],[Date]]="",B115,Table13[[#This Row],[Date]])</f>
        <v>42418</v>
      </c>
      <c r="C116" s="3">
        <f>WEEKNUM(Table13[[#This Row],[DateReal]]-1)</f>
        <v>8</v>
      </c>
      <c r="D116" s="3" t="str">
        <f>TEXT(Table13[[#This Row],[DateReal]], "ddd")</f>
        <v>Thu</v>
      </c>
      <c r="E116" t="s">
        <v>11</v>
      </c>
      <c r="F116" t="s">
        <v>20</v>
      </c>
      <c r="H116">
        <v>0.5</v>
      </c>
    </row>
    <row r="117" spans="1:8" x14ac:dyDescent="0.25">
      <c r="A117" s="1"/>
      <c r="B117" s="1">
        <f>IF(Table13[[#This Row],[Date]]="",B116,Table13[[#This Row],[Date]])</f>
        <v>42418</v>
      </c>
      <c r="C117" s="3">
        <f>WEEKNUM(Table13[[#This Row],[DateReal]]-1)</f>
        <v>8</v>
      </c>
      <c r="D117" s="3" t="str">
        <f>TEXT(Table13[[#This Row],[DateReal]], "ddd")</f>
        <v>Thu</v>
      </c>
      <c r="E117" t="s">
        <v>241</v>
      </c>
      <c r="F117" t="s">
        <v>242</v>
      </c>
      <c r="H117">
        <v>0.5</v>
      </c>
    </row>
    <row r="118" spans="1:8" x14ac:dyDescent="0.25">
      <c r="A118" s="1"/>
      <c r="B118" s="1">
        <f>IF(Table13[[#This Row],[Date]]="",B117,Table13[[#This Row],[Date]])</f>
        <v>42418</v>
      </c>
      <c r="C118" s="3">
        <f>WEEKNUM(Table13[[#This Row],[DateReal]]-1)</f>
        <v>8</v>
      </c>
      <c r="D118" s="3" t="str">
        <f>TEXT(Table13[[#This Row],[DateReal]], "ddd")</f>
        <v>Thu</v>
      </c>
      <c r="E118" t="s">
        <v>9</v>
      </c>
      <c r="F118" t="s">
        <v>211</v>
      </c>
      <c r="H118">
        <v>1</v>
      </c>
    </row>
    <row r="119" spans="1:8" x14ac:dyDescent="0.25">
      <c r="A119" s="1"/>
      <c r="B119" s="1">
        <f>IF(Table13[[#This Row],[Date]]="",B118,Table13[[#This Row],[Date]])</f>
        <v>42418</v>
      </c>
      <c r="C119" s="3">
        <f>WEEKNUM(Table13[[#This Row],[DateReal]]-1)</f>
        <v>8</v>
      </c>
      <c r="D119" s="3" t="str">
        <f>TEXT(Table13[[#This Row],[DateReal]], "ddd")</f>
        <v>Thu</v>
      </c>
      <c r="E119" t="s">
        <v>9</v>
      </c>
      <c r="F119" t="s">
        <v>228</v>
      </c>
      <c r="G119" t="s">
        <v>243</v>
      </c>
      <c r="H119">
        <v>0.5</v>
      </c>
    </row>
    <row r="120" spans="1:8" x14ac:dyDescent="0.25">
      <c r="A120" s="1"/>
      <c r="B120" s="1">
        <f>IF(Table13[[#This Row],[Date]]="",B119,Table13[[#This Row],[Date]])</f>
        <v>42418</v>
      </c>
      <c r="C120" s="3">
        <f>WEEKNUM(Table13[[#This Row],[DateReal]]-1)</f>
        <v>8</v>
      </c>
      <c r="D120" s="3" t="str">
        <f>TEXT(Table13[[#This Row],[DateReal]], "ddd")</f>
        <v>Thu</v>
      </c>
      <c r="E120" t="s">
        <v>7</v>
      </c>
      <c r="F120" t="s">
        <v>115</v>
      </c>
      <c r="H120">
        <v>0.5</v>
      </c>
    </row>
    <row r="121" spans="1:8" x14ac:dyDescent="0.25">
      <c r="A121" s="1"/>
      <c r="B121" s="1">
        <f>IF(Table13[[#This Row],[Date]]="",B120,Table13[[#This Row],[Date]])</f>
        <v>42418</v>
      </c>
      <c r="C121" s="3">
        <f>WEEKNUM(Table13[[#This Row],[DateReal]]-1)</f>
        <v>8</v>
      </c>
      <c r="D121" s="3" t="str">
        <f>TEXT(Table13[[#This Row],[DateReal]], "ddd")</f>
        <v>Thu</v>
      </c>
      <c r="E121" t="s">
        <v>7</v>
      </c>
      <c r="F121" t="s">
        <v>7</v>
      </c>
      <c r="G121" t="s">
        <v>244</v>
      </c>
      <c r="H121">
        <v>0.5</v>
      </c>
    </row>
    <row r="122" spans="1:8" x14ac:dyDescent="0.25">
      <c r="A122" s="1"/>
      <c r="B122" s="1">
        <f>IF(Table13[[#This Row],[Date]]="",B121,Table13[[#This Row],[Date]])</f>
        <v>42418</v>
      </c>
      <c r="C122" s="3">
        <f>WEEKNUM(Table13[[#This Row],[DateReal]]-1)</f>
        <v>8</v>
      </c>
      <c r="D122" s="3" t="str">
        <f>TEXT(Table13[[#This Row],[DateReal]], "ddd")</f>
        <v>Thu</v>
      </c>
      <c r="E122" t="s">
        <v>137</v>
      </c>
      <c r="F122" t="s">
        <v>4</v>
      </c>
      <c r="G122" t="s">
        <v>245</v>
      </c>
      <c r="H122">
        <v>1.5</v>
      </c>
    </row>
    <row r="123" spans="1:8" x14ac:dyDescent="0.25">
      <c r="A123" s="1">
        <v>42419</v>
      </c>
      <c r="B123" s="1">
        <f>IF(Table13[[#This Row],[Date]]="",B122,Table13[[#This Row],[Date]])</f>
        <v>42419</v>
      </c>
      <c r="C123" s="3">
        <f>WEEKNUM(Table13[[#This Row],[DateReal]]-1)</f>
        <v>8</v>
      </c>
      <c r="D123" s="3" t="str">
        <f>TEXT(Table13[[#This Row],[DateReal]], "ddd")</f>
        <v>Fri</v>
      </c>
      <c r="E123" t="s">
        <v>11</v>
      </c>
      <c r="F123" t="s">
        <v>30</v>
      </c>
      <c r="H123">
        <v>3</v>
      </c>
    </row>
    <row r="124" spans="1:8" x14ac:dyDescent="0.25">
      <c r="A124" s="1"/>
      <c r="B124" s="1">
        <f>IF(Table13[[#This Row],[Date]]="",B123,Table13[[#This Row],[Date]])</f>
        <v>42419</v>
      </c>
      <c r="C124" s="3">
        <f>WEEKNUM(Table13[[#This Row],[DateReal]]-1)</f>
        <v>8</v>
      </c>
      <c r="D124" s="3" t="str">
        <f>TEXT(Table13[[#This Row],[DateReal]], "ddd")</f>
        <v>Fri</v>
      </c>
      <c r="E124" t="s">
        <v>241</v>
      </c>
      <c r="F124" t="s">
        <v>246</v>
      </c>
      <c r="H124">
        <v>3.25</v>
      </c>
    </row>
    <row r="125" spans="1:8" x14ac:dyDescent="0.25">
      <c r="A125" s="1"/>
      <c r="B125" s="1">
        <f>IF(Table13[[#This Row],[Date]]="",B124,Table13[[#This Row],[Date]])</f>
        <v>42419</v>
      </c>
      <c r="C125" s="3">
        <f>WEEKNUM(Table13[[#This Row],[DateReal]]-1)</f>
        <v>8</v>
      </c>
      <c r="D125" s="3" t="str">
        <f>TEXT(Table13[[#This Row],[DateReal]], "ddd")</f>
        <v>Fri</v>
      </c>
      <c r="E125" t="s">
        <v>15</v>
      </c>
      <c r="F125" t="s">
        <v>234</v>
      </c>
      <c r="H125">
        <v>2.75</v>
      </c>
    </row>
    <row r="126" spans="1:8" x14ac:dyDescent="0.25">
      <c r="A126" s="1">
        <v>42422</v>
      </c>
      <c r="B126" s="1">
        <f>IF(Table13[[#This Row],[Date]]="",B125,Table13[[#This Row],[Date]])</f>
        <v>42422</v>
      </c>
      <c r="C126" s="3">
        <f>WEEKNUM(Table13[[#This Row],[DateReal]]-1)</f>
        <v>9</v>
      </c>
      <c r="D126" s="3" t="str">
        <f>TEXT(Table13[[#This Row],[DateReal]], "ddd")</f>
        <v>Mon</v>
      </c>
      <c r="E126" t="s">
        <v>4</v>
      </c>
      <c r="F126" t="s">
        <v>247</v>
      </c>
      <c r="G126" t="s">
        <v>248</v>
      </c>
      <c r="H126">
        <f>1+2+0.25</f>
        <v>3.25</v>
      </c>
    </row>
    <row r="127" spans="1:8" x14ac:dyDescent="0.25">
      <c r="A127" s="1"/>
      <c r="B127" s="1">
        <f>IF(Table13[[#This Row],[Date]]="",B126,Table13[[#This Row],[Date]])</f>
        <v>42422</v>
      </c>
      <c r="C127" s="3">
        <f>WEEKNUM(Table13[[#This Row],[DateReal]]-1)</f>
        <v>9</v>
      </c>
      <c r="D127" s="3" t="str">
        <f>TEXT(Table13[[#This Row],[DateReal]], "ddd")</f>
        <v>Mon</v>
      </c>
      <c r="E127" t="s">
        <v>9</v>
      </c>
      <c r="F127" t="s">
        <v>211</v>
      </c>
      <c r="H127">
        <v>0.75</v>
      </c>
    </row>
    <row r="128" spans="1:8" x14ac:dyDescent="0.25">
      <c r="A128" s="1"/>
      <c r="B128" s="1">
        <f>IF(Table13[[#This Row],[Date]]="",B127,Table13[[#This Row],[Date]])</f>
        <v>42422</v>
      </c>
      <c r="C128" s="3">
        <f>WEEKNUM(Table13[[#This Row],[DateReal]]-1)</f>
        <v>9</v>
      </c>
      <c r="D128" s="3" t="str">
        <f>TEXT(Table13[[#This Row],[DateReal]], "ddd")</f>
        <v>Mon</v>
      </c>
      <c r="E128" t="s">
        <v>11</v>
      </c>
      <c r="F128" t="s">
        <v>30</v>
      </c>
      <c r="H128">
        <v>1</v>
      </c>
    </row>
    <row r="129" spans="1:25" x14ac:dyDescent="0.25">
      <c r="A129" s="1"/>
      <c r="B129" s="1">
        <f>IF(Table13[[#This Row],[Date]]="",B128,Table13[[#This Row],[Date]])</f>
        <v>42422</v>
      </c>
      <c r="C129" s="3">
        <f>WEEKNUM(Table13[[#This Row],[DateReal]]-1)</f>
        <v>9</v>
      </c>
      <c r="D129" s="3" t="str">
        <f>TEXT(Table13[[#This Row],[DateReal]], "ddd")</f>
        <v>Mon</v>
      </c>
      <c r="E129" t="s">
        <v>241</v>
      </c>
      <c r="F129" t="s">
        <v>246</v>
      </c>
      <c r="H129">
        <v>0.5</v>
      </c>
    </row>
    <row r="130" spans="1:25" x14ac:dyDescent="0.25">
      <c r="A130" s="1">
        <v>42423</v>
      </c>
      <c r="B130" s="1">
        <f>IF(Table13[[#This Row],[Date]]="",B129,Table13[[#This Row],[Date]])</f>
        <v>42423</v>
      </c>
      <c r="C130" s="3">
        <f>WEEKNUM(Table13[[#This Row],[DateReal]]-1)</f>
        <v>9</v>
      </c>
      <c r="D130" s="3" t="str">
        <f>TEXT(Table13[[#This Row],[DateReal]], "ddd")</f>
        <v>Tue</v>
      </c>
      <c r="E130" t="s">
        <v>9</v>
      </c>
      <c r="F130" t="s">
        <v>7</v>
      </c>
      <c r="H130">
        <v>2</v>
      </c>
    </row>
    <row r="131" spans="1:25" x14ac:dyDescent="0.25">
      <c r="A131" s="1"/>
      <c r="B131" s="1">
        <f>IF(Table13[[#This Row],[Date]]="",B130,Table13[[#This Row],[Date]])</f>
        <v>42423</v>
      </c>
      <c r="C131" s="3">
        <f>WEEKNUM(Table13[[#This Row],[DateReal]]-1)</f>
        <v>9</v>
      </c>
      <c r="D131" s="3" t="str">
        <f>TEXT(Table13[[#This Row],[DateReal]], "ddd")</f>
        <v>Tue</v>
      </c>
      <c r="E131" t="s">
        <v>82</v>
      </c>
      <c r="H131">
        <v>1</v>
      </c>
    </row>
    <row r="132" spans="1:25" x14ac:dyDescent="0.25">
      <c r="A132" s="1"/>
      <c r="B132" s="1">
        <f>IF(Table13[[#This Row],[Date]]="",B131,Table13[[#This Row],[Date]])</f>
        <v>42423</v>
      </c>
      <c r="C132" s="3">
        <f>WEEKNUM(Table13[[#This Row],[DateReal]]-1)</f>
        <v>9</v>
      </c>
      <c r="D132" s="3" t="str">
        <f>TEXT(Table13[[#This Row],[DateReal]], "ddd")</f>
        <v>Tue</v>
      </c>
      <c r="E132" t="s">
        <v>11</v>
      </c>
      <c r="F132" t="s">
        <v>30</v>
      </c>
      <c r="H132">
        <v>1</v>
      </c>
    </row>
    <row r="133" spans="1:25" x14ac:dyDescent="0.25">
      <c r="A133" s="1"/>
      <c r="B133" s="1">
        <f>IF(Table13[[#This Row],[Date]]="",B132,Table13[[#This Row],[Date]])</f>
        <v>42423</v>
      </c>
      <c r="C133" s="3">
        <f>WEEKNUM(Table13[[#This Row],[DateReal]]-1)</f>
        <v>9</v>
      </c>
      <c r="D133" s="3" t="str">
        <f>TEXT(Table13[[#This Row],[DateReal]], "ddd")</f>
        <v>Tue</v>
      </c>
      <c r="E133" t="s">
        <v>7</v>
      </c>
      <c r="F133" t="s">
        <v>24</v>
      </c>
      <c r="G133" t="s">
        <v>249</v>
      </c>
      <c r="H133">
        <v>1</v>
      </c>
    </row>
    <row r="134" spans="1:25" x14ac:dyDescent="0.25">
      <c r="A134" s="1">
        <v>42424</v>
      </c>
      <c r="B134" s="1">
        <f>IF(Table13[[#This Row],[Date]]="",B133,Table13[[#This Row],[Date]])</f>
        <v>42424</v>
      </c>
      <c r="C134" s="3">
        <f>WEEKNUM(Table13[[#This Row],[DateReal]]-1)</f>
        <v>9</v>
      </c>
      <c r="D134" s="3" t="str">
        <f>TEXT(Table13[[#This Row],[DateReal]], "ddd")</f>
        <v>Wed</v>
      </c>
      <c r="E134" t="s">
        <v>11</v>
      </c>
      <c r="F134" t="s">
        <v>7</v>
      </c>
      <c r="H134">
        <v>0.5</v>
      </c>
    </row>
    <row r="135" spans="1:25" x14ac:dyDescent="0.25">
      <c r="A135" s="1"/>
      <c r="B135" s="1">
        <f>IF(Table13[[#This Row],[Date]]="",B134,Table13[[#This Row],[Date]])</f>
        <v>42424</v>
      </c>
      <c r="C135" s="3">
        <f>WEEKNUM(Table13[[#This Row],[DateReal]]-1)</f>
        <v>9</v>
      </c>
      <c r="D135" s="3" t="str">
        <f>TEXT(Table13[[#This Row],[DateReal]], "ddd")</f>
        <v>Wed</v>
      </c>
      <c r="E135" t="s">
        <v>7</v>
      </c>
      <c r="F135" t="s">
        <v>7</v>
      </c>
      <c r="G135" t="s">
        <v>38</v>
      </c>
      <c r="H135">
        <v>0.5</v>
      </c>
    </row>
    <row r="136" spans="1:25" x14ac:dyDescent="0.25">
      <c r="A136" s="1"/>
      <c r="B136" s="1">
        <f>IF(Table13[[#This Row],[Date]]="",B135,Table13[[#This Row],[Date]])</f>
        <v>42424</v>
      </c>
      <c r="C136" s="3">
        <f>WEEKNUM(Table13[[#This Row],[DateReal]]-1)</f>
        <v>9</v>
      </c>
      <c r="D136" s="3" t="str">
        <f>TEXT(Table13[[#This Row],[DateReal]], "ddd")</f>
        <v>Wed</v>
      </c>
      <c r="E136" t="s">
        <v>30</v>
      </c>
      <c r="F136" t="s">
        <v>220</v>
      </c>
      <c r="H136">
        <v>1</v>
      </c>
    </row>
    <row r="137" spans="1:25" x14ac:dyDescent="0.25">
      <c r="A137" s="1"/>
      <c r="B137" s="1">
        <f>IF(Table13[[#This Row],[Date]]="",B136,Table13[[#This Row],[Date]])</f>
        <v>42424</v>
      </c>
      <c r="C137" s="3">
        <f>WEEKNUM(Table13[[#This Row],[DateReal]]-1)</f>
        <v>9</v>
      </c>
      <c r="D137" s="3" t="str">
        <f>TEXT(Table13[[#This Row],[DateReal]], "ddd")</f>
        <v>Wed</v>
      </c>
      <c r="E137" t="s">
        <v>30</v>
      </c>
      <c r="F137" t="s">
        <v>250</v>
      </c>
      <c r="H137">
        <v>5</v>
      </c>
    </row>
    <row r="138" spans="1:25" x14ac:dyDescent="0.25">
      <c r="A138" s="1"/>
      <c r="B138" s="1">
        <f>IF(Table13[[#This Row],[Date]]="",B137,Table13[[#This Row],[Date]])</f>
        <v>42424</v>
      </c>
      <c r="C138" s="3">
        <f>WEEKNUM(Table13[[#This Row],[DateReal]]-1)</f>
        <v>9</v>
      </c>
      <c r="D138" s="3" t="str">
        <f>TEXT(Table13[[#This Row],[DateReal]], "ddd")</f>
        <v>Wed</v>
      </c>
      <c r="E138" t="s">
        <v>185</v>
      </c>
      <c r="F138" t="s">
        <v>185</v>
      </c>
      <c r="H138">
        <v>1</v>
      </c>
    </row>
    <row r="139" spans="1:25" x14ac:dyDescent="0.25">
      <c r="A139" s="1">
        <v>42425</v>
      </c>
      <c r="B139" s="1">
        <f>IF(Table13[[#This Row],[Date]]="",B138,Table13[[#This Row],[Date]])</f>
        <v>42425</v>
      </c>
      <c r="C139" s="3">
        <f>WEEKNUM(Table13[[#This Row],[DateReal]]-1)</f>
        <v>9</v>
      </c>
      <c r="D139" s="3" t="str">
        <f>TEXT(Table13[[#This Row],[DateReal]], "ddd")</f>
        <v>Thu</v>
      </c>
      <c r="E139" t="s">
        <v>11</v>
      </c>
      <c r="F139" t="s">
        <v>7</v>
      </c>
      <c r="G139" t="s">
        <v>251</v>
      </c>
      <c r="H139">
        <v>1</v>
      </c>
    </row>
    <row r="140" spans="1:25" x14ac:dyDescent="0.25">
      <c r="A140" s="1"/>
      <c r="B140" s="1">
        <f>IF(Table13[[#This Row],[Date]]="",B139,Table13[[#This Row],[Date]])</f>
        <v>42425</v>
      </c>
      <c r="C140" s="3">
        <f>WEEKNUM(Table13[[#This Row],[DateReal]]-1)</f>
        <v>9</v>
      </c>
      <c r="D140" s="3" t="str">
        <f>TEXT(Table13[[#This Row],[DateReal]], "ddd")</f>
        <v>Thu</v>
      </c>
      <c r="E140" t="s">
        <v>9</v>
      </c>
      <c r="F140" t="s">
        <v>7</v>
      </c>
      <c r="G140" t="s">
        <v>252</v>
      </c>
      <c r="H140">
        <v>1</v>
      </c>
    </row>
    <row r="141" spans="1:25" x14ac:dyDescent="0.25">
      <c r="A141" s="1"/>
      <c r="B141" s="1">
        <f>IF(Table13[[#This Row],[Date]]="",B140,Table13[[#This Row],[Date]])</f>
        <v>42425</v>
      </c>
      <c r="C141" s="3">
        <f>WEEKNUM(Table13[[#This Row],[DateReal]]-1)</f>
        <v>9</v>
      </c>
      <c r="D141" s="3" t="str">
        <f>TEXT(Table13[[#This Row],[DateReal]], "ddd")</f>
        <v>Thu</v>
      </c>
      <c r="E141" t="s">
        <v>9</v>
      </c>
      <c r="F141" t="s">
        <v>7</v>
      </c>
      <c r="G141" t="s">
        <v>253</v>
      </c>
      <c r="H141">
        <v>2</v>
      </c>
      <c r="W141" s="4"/>
      <c r="X141" s="4"/>
      <c r="Y141" s="4"/>
    </row>
    <row r="142" spans="1:25" x14ac:dyDescent="0.25">
      <c r="A142" s="1"/>
      <c r="B142" s="1">
        <f>IF(Table13[[#This Row],[Date]]="",B141,Table13[[#This Row],[Date]])</f>
        <v>42425</v>
      </c>
      <c r="C142" s="3">
        <f>WEEKNUM(Table13[[#This Row],[DateReal]]-1)</f>
        <v>9</v>
      </c>
      <c r="D142" s="3" t="str">
        <f>TEXT(Table13[[#This Row],[DateReal]], "ddd")</f>
        <v>Thu</v>
      </c>
      <c r="E142" t="s">
        <v>9</v>
      </c>
      <c r="F142" t="s">
        <v>36</v>
      </c>
      <c r="G142" t="s">
        <v>254</v>
      </c>
      <c r="H142">
        <v>1.5</v>
      </c>
      <c r="Q142" s="5"/>
      <c r="R142" s="4"/>
      <c r="S142" s="4"/>
      <c r="T142" s="4"/>
      <c r="U142" s="4"/>
      <c r="V142" s="4"/>
      <c r="W142" s="4"/>
      <c r="X142" s="4"/>
      <c r="Y142" s="4"/>
    </row>
    <row r="143" spans="1:25" x14ac:dyDescent="0.25">
      <c r="A143" s="1"/>
      <c r="B143" s="1">
        <f>IF(Table13[[#This Row],[Date]]="",B142,Table13[[#This Row],[Date]])</f>
        <v>42425</v>
      </c>
      <c r="C143" s="3">
        <f>WEEKNUM(Table13[[#This Row],[DateReal]]-1)</f>
        <v>9</v>
      </c>
      <c r="D143" s="3" t="str">
        <f>TEXT(Table13[[#This Row],[DateReal]], "ddd")</f>
        <v>Thu</v>
      </c>
      <c r="E143" t="s">
        <v>30</v>
      </c>
      <c r="F143" t="s">
        <v>250</v>
      </c>
      <c r="H143">
        <v>2.5</v>
      </c>
      <c r="Q143" s="5"/>
      <c r="R143" s="4"/>
      <c r="S143" s="4"/>
      <c r="T143" s="4"/>
      <c r="U143" s="4"/>
      <c r="V143" s="4"/>
      <c r="W143" s="4"/>
      <c r="X143" s="4"/>
      <c r="Y143" s="4"/>
    </row>
    <row r="144" spans="1:25" x14ac:dyDescent="0.25">
      <c r="A144" s="1"/>
      <c r="B144" s="1">
        <f>IF(Table13[[#This Row],[Date]]="",B143,Table13[[#This Row],[Date]])</f>
        <v>42425</v>
      </c>
      <c r="C144" s="3">
        <f>WEEKNUM(Table13[[#This Row],[DateReal]]-1)</f>
        <v>9</v>
      </c>
      <c r="D144" s="3" t="str">
        <f>TEXT(Table13[[#This Row],[DateReal]], "ddd")</f>
        <v>Thu</v>
      </c>
      <c r="E144" t="s">
        <v>45</v>
      </c>
      <c r="F144" t="s">
        <v>45</v>
      </c>
      <c r="H144">
        <v>1</v>
      </c>
      <c r="Q144" s="5"/>
      <c r="R144" s="4"/>
      <c r="S144" s="4"/>
      <c r="T144" s="4"/>
      <c r="U144" s="4"/>
      <c r="V144" s="4"/>
      <c r="W144" s="4"/>
      <c r="X144" s="4"/>
      <c r="Y144" s="4"/>
    </row>
    <row r="145" spans="1:25" x14ac:dyDescent="0.25">
      <c r="A145" s="1"/>
      <c r="B145" s="1">
        <f>IF(Table13[[#This Row],[Date]]="",B144,Table13[[#This Row],[Date]])</f>
        <v>42425</v>
      </c>
      <c r="C145" s="3">
        <f>WEEKNUM(Table13[[#This Row],[DateReal]]-1)</f>
        <v>9</v>
      </c>
      <c r="D145" s="3" t="str">
        <f>TEXT(Table13[[#This Row],[DateReal]], "ddd")</f>
        <v>Thu</v>
      </c>
      <c r="E145" t="s">
        <v>185</v>
      </c>
      <c r="F145" t="s">
        <v>185</v>
      </c>
      <c r="H145">
        <v>1</v>
      </c>
      <c r="Y145" s="4"/>
    </row>
    <row r="146" spans="1:25" x14ac:dyDescent="0.25">
      <c r="A146" s="1">
        <v>42426</v>
      </c>
      <c r="B146" s="1">
        <f>IF(Table13[[#This Row],[Date]]="",B145,Table13[[#This Row],[Date]])</f>
        <v>42426</v>
      </c>
      <c r="C146" s="3">
        <f>WEEKNUM(Table13[[#This Row],[DateReal]]-1)</f>
        <v>9</v>
      </c>
      <c r="D146" s="3" t="str">
        <f>TEXT(Table13[[#This Row],[DateReal]], "ddd")</f>
        <v>Fri</v>
      </c>
      <c r="E146" t="s">
        <v>185</v>
      </c>
      <c r="F146" t="s">
        <v>185</v>
      </c>
      <c r="H146">
        <v>1.5</v>
      </c>
      <c r="Y146" s="4"/>
    </row>
    <row r="147" spans="1:25" x14ac:dyDescent="0.25">
      <c r="A147" s="1"/>
      <c r="B147" s="1">
        <f>IF(Table13[[#This Row],[Date]]="",B146,Table13[[#This Row],[Date]])</f>
        <v>42426</v>
      </c>
      <c r="C147" s="3">
        <f>WEEKNUM(Table13[[#This Row],[DateReal]]-1)</f>
        <v>9</v>
      </c>
      <c r="D147" s="3" t="str">
        <f>TEXT(Table13[[#This Row],[DateReal]], "ddd")</f>
        <v>Fri</v>
      </c>
      <c r="E147" t="s">
        <v>11</v>
      </c>
      <c r="F147" t="s">
        <v>30</v>
      </c>
      <c r="H147">
        <v>0.5</v>
      </c>
      <c r="Y147" s="4"/>
    </row>
    <row r="148" spans="1:25" x14ac:dyDescent="0.25">
      <c r="A148" s="1"/>
      <c r="B148" s="1">
        <f>IF(Table13[[#This Row],[Date]]="",B147,Table13[[#This Row],[Date]])</f>
        <v>42426</v>
      </c>
      <c r="C148" s="3">
        <f>WEEKNUM(Table13[[#This Row],[DateReal]]-1)</f>
        <v>9</v>
      </c>
      <c r="D148" s="3" t="str">
        <f>TEXT(Table13[[#This Row],[DateReal]], "ddd")</f>
        <v>Fri</v>
      </c>
      <c r="E148" t="s">
        <v>7</v>
      </c>
      <c r="F148" t="s">
        <v>7</v>
      </c>
      <c r="H148">
        <v>1</v>
      </c>
    </row>
    <row r="149" spans="1:25" x14ac:dyDescent="0.25">
      <c r="A149" s="1"/>
      <c r="B149" s="1">
        <f>IF(Table13[[#This Row],[Date]]="",B148,Table13[[#This Row],[Date]])</f>
        <v>42426</v>
      </c>
      <c r="C149" s="3">
        <f>WEEKNUM(Table13[[#This Row],[DateReal]]-1)</f>
        <v>9</v>
      </c>
      <c r="D149" s="3" t="str">
        <f>TEXT(Table13[[#This Row],[DateReal]], "ddd")</f>
        <v>Fri</v>
      </c>
      <c r="E149" t="s">
        <v>241</v>
      </c>
      <c r="F149" t="s">
        <v>246</v>
      </c>
      <c r="H149">
        <v>3</v>
      </c>
    </row>
    <row r="150" spans="1:25" x14ac:dyDescent="0.25">
      <c r="A150" s="1"/>
      <c r="B150" s="1">
        <f>IF(Table13[[#This Row],[Date]]="",B149,Table13[[#This Row],[Date]])</f>
        <v>42426</v>
      </c>
      <c r="C150" s="3">
        <f>WEEKNUM(Table13[[#This Row],[DateReal]]-1)</f>
        <v>9</v>
      </c>
      <c r="D150" s="3" t="str">
        <f>TEXT(Table13[[#This Row],[DateReal]], "ddd")</f>
        <v>Fri</v>
      </c>
      <c r="E150" t="s">
        <v>15</v>
      </c>
      <c r="F150" t="s">
        <v>234</v>
      </c>
      <c r="H150">
        <v>2.5</v>
      </c>
    </row>
    <row r="151" spans="1:25" x14ac:dyDescent="0.25">
      <c r="A151" s="1">
        <v>42427</v>
      </c>
      <c r="B151" s="1">
        <f>IF(Table13[[#This Row],[Date]]="",B150,Table13[[#This Row],[Date]])</f>
        <v>42427</v>
      </c>
      <c r="C151" s="3">
        <f>WEEKNUM(Table13[[#This Row],[DateReal]]-1)</f>
        <v>9</v>
      </c>
      <c r="D151" s="3" t="str">
        <f>TEXT(Table13[[#This Row],[DateReal]], "ddd")</f>
        <v>Sat</v>
      </c>
      <c r="E151" t="s">
        <v>9</v>
      </c>
      <c r="F151" t="s">
        <v>36</v>
      </c>
      <c r="G151" t="s">
        <v>255</v>
      </c>
      <c r="H151">
        <v>1.5</v>
      </c>
    </row>
    <row r="152" spans="1:25" x14ac:dyDescent="0.25">
      <c r="A152" s="1">
        <v>42429</v>
      </c>
      <c r="B152" s="1">
        <f>IF(Table13[[#This Row],[Date]]="",B151,Table13[[#This Row],[Date]])</f>
        <v>42429</v>
      </c>
      <c r="C152" s="3">
        <f>WEEKNUM(Table13[[#This Row],[DateReal]]-1)</f>
        <v>10</v>
      </c>
      <c r="D152" s="3" t="str">
        <f>TEXT(Table13[[#This Row],[DateReal]], "ddd")</f>
        <v>Mon</v>
      </c>
      <c r="E152" t="s">
        <v>11</v>
      </c>
      <c r="F152" t="s">
        <v>7</v>
      </c>
      <c r="H152">
        <v>1</v>
      </c>
    </row>
    <row r="153" spans="1:25" x14ac:dyDescent="0.25">
      <c r="A153" s="1"/>
      <c r="B153" s="1">
        <f>IF(Table13[[#This Row],[Date]]="",B152,Table13[[#This Row],[Date]])</f>
        <v>42429</v>
      </c>
      <c r="C153" s="3">
        <f>WEEKNUM(Table13[[#This Row],[DateReal]]-1)</f>
        <v>10</v>
      </c>
      <c r="D153" s="3" t="str">
        <f>TEXT(Table13[[#This Row],[DateReal]], "ddd")</f>
        <v>Mon</v>
      </c>
      <c r="E153" t="s">
        <v>9</v>
      </c>
      <c r="F153" t="s">
        <v>36</v>
      </c>
      <c r="G153" t="s">
        <v>255</v>
      </c>
      <c r="H153">
        <v>1</v>
      </c>
    </row>
    <row r="154" spans="1:25" x14ac:dyDescent="0.25">
      <c r="A154" s="1"/>
      <c r="B154" s="1">
        <f>IF(Table13[[#This Row],[Date]]="",B153,Table13[[#This Row],[Date]])</f>
        <v>42429</v>
      </c>
      <c r="C154" s="3">
        <f>WEEKNUM(Table13[[#This Row],[DateReal]]-1)</f>
        <v>10</v>
      </c>
      <c r="D154" s="3" t="str">
        <f>TEXT(Table13[[#This Row],[DateReal]], "ddd")</f>
        <v>Mon</v>
      </c>
      <c r="E154" t="s">
        <v>241</v>
      </c>
      <c r="F154" t="s">
        <v>246</v>
      </c>
      <c r="H154">
        <v>3</v>
      </c>
    </row>
    <row r="155" spans="1:25" x14ac:dyDescent="0.25">
      <c r="A155" s="1"/>
      <c r="B155" s="1">
        <f>IF(Table13[[#This Row],[Date]]="",B154,Table13[[#This Row],[Date]])</f>
        <v>42429</v>
      </c>
      <c r="C155" s="3">
        <f>WEEKNUM(Table13[[#This Row],[DateReal]]-1)</f>
        <v>10</v>
      </c>
      <c r="D155" s="3" t="str">
        <f>TEXT(Table13[[#This Row],[DateReal]], "ddd")</f>
        <v>Mon</v>
      </c>
      <c r="E155" t="s">
        <v>9</v>
      </c>
      <c r="F155" t="s">
        <v>7</v>
      </c>
      <c r="H155">
        <v>0.5</v>
      </c>
    </row>
    <row r="156" spans="1:25" x14ac:dyDescent="0.25">
      <c r="A156" s="1">
        <v>42430</v>
      </c>
      <c r="B156" s="1">
        <f>IF(Table13[[#This Row],[Date]]="",B155,Table13[[#This Row],[Date]])</f>
        <v>42430</v>
      </c>
      <c r="C156" s="3">
        <f>WEEKNUM(Table13[[#This Row],[DateReal]]-1)</f>
        <v>10</v>
      </c>
      <c r="D156" s="3" t="str">
        <f>TEXT(Table13[[#This Row],[DateReal]], "ddd")</f>
        <v>Tue</v>
      </c>
      <c r="E156" t="s">
        <v>11</v>
      </c>
      <c r="F156" t="s">
        <v>30</v>
      </c>
      <c r="H156">
        <v>1.5</v>
      </c>
    </row>
    <row r="157" spans="1:25" x14ac:dyDescent="0.25">
      <c r="A157" s="1"/>
      <c r="B157" s="1">
        <f>IF(Table13[[#This Row],[Date]]="",B156,Table13[[#This Row],[Date]])</f>
        <v>42430</v>
      </c>
      <c r="C157" s="3">
        <f>WEEKNUM(Table13[[#This Row],[DateReal]]-1)</f>
        <v>10</v>
      </c>
      <c r="D157" s="3" t="str">
        <f>TEXT(Table13[[#This Row],[DateReal]], "ddd")</f>
        <v>Tue</v>
      </c>
      <c r="E157" t="s">
        <v>241</v>
      </c>
      <c r="F157" t="s">
        <v>246</v>
      </c>
      <c r="H157">
        <v>1</v>
      </c>
    </row>
    <row r="158" spans="1:25" x14ac:dyDescent="0.25">
      <c r="A158" s="1"/>
      <c r="B158" s="1">
        <f>IF(Table13[[#This Row],[Date]]="",B157,Table13[[#This Row],[Date]])</f>
        <v>42430</v>
      </c>
      <c r="C158" s="3">
        <f>WEEKNUM(Table13[[#This Row],[DateReal]]-1)</f>
        <v>10</v>
      </c>
      <c r="D158" s="3" t="str">
        <f>TEXT(Table13[[#This Row],[DateReal]], "ddd")</f>
        <v>Tue</v>
      </c>
      <c r="E158" t="s">
        <v>9</v>
      </c>
      <c r="F158" t="s">
        <v>7</v>
      </c>
      <c r="G158" t="s">
        <v>256</v>
      </c>
      <c r="H158">
        <v>2.5</v>
      </c>
    </row>
    <row r="159" spans="1:25" x14ac:dyDescent="0.25">
      <c r="A159" s="1"/>
      <c r="B159" s="1">
        <f>IF(Table13[[#This Row],[Date]]="",B158,Table13[[#This Row],[Date]])</f>
        <v>42430</v>
      </c>
      <c r="C159" s="3">
        <f>WEEKNUM(Table13[[#This Row],[DateReal]]-1)</f>
        <v>10</v>
      </c>
      <c r="D159" s="3" t="str">
        <f>TEXT(Table13[[#This Row],[DateReal]], "ddd")</f>
        <v>Tue</v>
      </c>
      <c r="E159" t="s">
        <v>82</v>
      </c>
      <c r="F159" t="s">
        <v>82</v>
      </c>
      <c r="H159">
        <v>1</v>
      </c>
    </row>
    <row r="160" spans="1:25" x14ac:dyDescent="0.25">
      <c r="A160" s="1"/>
      <c r="B160" s="1">
        <f>IF(Table13[[#This Row],[Date]]="",B159,Table13[[#This Row],[Date]])</f>
        <v>42430</v>
      </c>
      <c r="C160" s="3">
        <f>WEEKNUM(Table13[[#This Row],[DateReal]]-1)</f>
        <v>10</v>
      </c>
      <c r="D160" s="3" t="str">
        <f>TEXT(Table13[[#This Row],[DateReal]], "ddd")</f>
        <v>Tue</v>
      </c>
      <c r="E160" t="s">
        <v>9</v>
      </c>
      <c r="F160" t="s">
        <v>211</v>
      </c>
      <c r="H160">
        <v>0.5</v>
      </c>
    </row>
    <row r="161" spans="1:8" x14ac:dyDescent="0.25">
      <c r="A161" s="1"/>
      <c r="B161" s="1">
        <f>IF(Table13[[#This Row],[Date]]="",B160,Table13[[#This Row],[Date]])</f>
        <v>42430</v>
      </c>
      <c r="C161" s="3">
        <f>WEEKNUM(Table13[[#This Row],[DateReal]]-1)</f>
        <v>10</v>
      </c>
      <c r="D161" s="3" t="str">
        <f>TEXT(Table13[[#This Row],[DateReal]], "ddd")</f>
        <v>Tue</v>
      </c>
      <c r="E161" t="s">
        <v>9</v>
      </c>
      <c r="F161" t="s">
        <v>36</v>
      </c>
      <c r="G161" t="s">
        <v>255</v>
      </c>
      <c r="H161">
        <v>0.5</v>
      </c>
    </row>
    <row r="162" spans="1:8" x14ac:dyDescent="0.25">
      <c r="A162" s="1"/>
      <c r="B162" s="1">
        <f>IF(Table13[[#This Row],[Date]]="",B161,Table13[[#This Row],[Date]])</f>
        <v>42430</v>
      </c>
      <c r="C162" s="3">
        <f>WEEKNUM(Table13[[#This Row],[DateReal]]-1)</f>
        <v>10</v>
      </c>
      <c r="D162" s="3" t="str">
        <f>TEXT(Table13[[#This Row],[DateReal]], "ddd")</f>
        <v>Tue</v>
      </c>
      <c r="E162" t="s">
        <v>4</v>
      </c>
      <c r="F162" t="s">
        <v>7</v>
      </c>
      <c r="H162">
        <v>0.75</v>
      </c>
    </row>
    <row r="163" spans="1:8" x14ac:dyDescent="0.25">
      <c r="A163" s="1">
        <v>42431</v>
      </c>
      <c r="B163" s="1">
        <f>IF(Table13[[#This Row],[Date]]="",B162,Table13[[#This Row],[Date]])</f>
        <v>42431</v>
      </c>
      <c r="C163" s="3">
        <f>WEEKNUM(Table13[[#This Row],[DateReal]]-1)</f>
        <v>10</v>
      </c>
      <c r="D163" s="3" t="str">
        <f>TEXT(Table13[[#This Row],[DateReal]], "ddd")</f>
        <v>Wed</v>
      </c>
      <c r="E163" t="s">
        <v>11</v>
      </c>
      <c r="F163" t="s">
        <v>30</v>
      </c>
      <c r="H163">
        <v>1</v>
      </c>
    </row>
    <row r="164" spans="1:8" x14ac:dyDescent="0.25">
      <c r="A164" s="1"/>
      <c r="B164" s="1">
        <f>IF(Table13[[#This Row],[Date]]="",B163,Table13[[#This Row],[Date]])</f>
        <v>42431</v>
      </c>
      <c r="C164" s="3">
        <f>WEEKNUM(Table13[[#This Row],[DateReal]]-1)</f>
        <v>10</v>
      </c>
      <c r="D164" s="3" t="str">
        <f>TEXT(Table13[[#This Row],[DateReal]], "ddd")</f>
        <v>Wed</v>
      </c>
      <c r="E164" t="s">
        <v>7</v>
      </c>
      <c r="F164" t="s">
        <v>7</v>
      </c>
      <c r="H164">
        <v>0.5</v>
      </c>
    </row>
    <row r="165" spans="1:8" x14ac:dyDescent="0.25">
      <c r="A165" s="1"/>
      <c r="B165" s="1">
        <f>IF(Table13[[#This Row],[Date]]="",B164,Table13[[#This Row],[Date]])</f>
        <v>42431</v>
      </c>
      <c r="C165" s="3">
        <f>WEEKNUM(Table13[[#This Row],[DateReal]]-1)</f>
        <v>10</v>
      </c>
      <c r="D165" s="3" t="str">
        <f>TEXT(Table13[[#This Row],[DateReal]], "ddd")</f>
        <v>Wed</v>
      </c>
      <c r="E165" t="s">
        <v>30</v>
      </c>
      <c r="F165" t="s">
        <v>250</v>
      </c>
      <c r="H165">
        <v>1.5</v>
      </c>
    </row>
    <row r="166" spans="1:8" x14ac:dyDescent="0.25">
      <c r="A166" s="1"/>
      <c r="B166" s="1">
        <f>IF(Table13[[#This Row],[Date]]="",B165,Table13[[#This Row],[Date]])</f>
        <v>42431</v>
      </c>
      <c r="C166" s="3">
        <f>WEEKNUM(Table13[[#This Row],[DateReal]]-1)</f>
        <v>10</v>
      </c>
      <c r="D166" s="3" t="str">
        <f>TEXT(Table13[[#This Row],[DateReal]], "ddd")</f>
        <v>Wed</v>
      </c>
      <c r="E166" t="s">
        <v>9</v>
      </c>
      <c r="F166" t="s">
        <v>7</v>
      </c>
      <c r="H166">
        <v>1.5</v>
      </c>
    </row>
    <row r="167" spans="1:8" x14ac:dyDescent="0.25">
      <c r="A167" s="1"/>
      <c r="B167" s="1">
        <f>IF(Table13[[#This Row],[Date]]="",B166,Table13[[#This Row],[Date]])</f>
        <v>42431</v>
      </c>
      <c r="C167" s="3">
        <f>WEEKNUM(Table13[[#This Row],[DateReal]]-1)</f>
        <v>10</v>
      </c>
      <c r="D167" s="3" t="str">
        <f>TEXT(Table13[[#This Row],[DateReal]], "ddd")</f>
        <v>Wed</v>
      </c>
      <c r="E167" t="s">
        <v>9</v>
      </c>
      <c r="F167" t="s">
        <v>36</v>
      </c>
      <c r="H167">
        <v>0.5</v>
      </c>
    </row>
    <row r="168" spans="1:8" x14ac:dyDescent="0.25">
      <c r="A168" s="1"/>
      <c r="B168" s="1">
        <f>IF(Table13[[#This Row],[Date]]="",B167,Table13[[#This Row],[Date]])</f>
        <v>42431</v>
      </c>
      <c r="C168" s="3">
        <f>WEEKNUM(Table13[[#This Row],[DateReal]]-1)</f>
        <v>10</v>
      </c>
      <c r="D168" s="3" t="str">
        <f>TEXT(Table13[[#This Row],[DateReal]], "ddd")</f>
        <v>Wed</v>
      </c>
      <c r="E168" t="s">
        <v>45</v>
      </c>
      <c r="F168" t="s">
        <v>45</v>
      </c>
      <c r="H168">
        <v>1</v>
      </c>
    </row>
    <row r="169" spans="1:8" x14ac:dyDescent="0.25">
      <c r="A169" s="1"/>
      <c r="B169" s="1">
        <f>IF(Table13[[#This Row],[Date]]="",B168,Table13[[#This Row],[Date]])</f>
        <v>42431</v>
      </c>
      <c r="C169" s="3">
        <f>WEEKNUM(Table13[[#This Row],[DateReal]]-1)</f>
        <v>10</v>
      </c>
      <c r="D169" s="3" t="str">
        <f>TEXT(Table13[[#This Row],[DateReal]], "ddd")</f>
        <v>Wed</v>
      </c>
      <c r="E169" t="s">
        <v>7</v>
      </c>
      <c r="F169" t="s">
        <v>82</v>
      </c>
      <c r="G169" t="s">
        <v>257</v>
      </c>
      <c r="H169">
        <v>2.5</v>
      </c>
    </row>
    <row r="170" spans="1:8" x14ac:dyDescent="0.25">
      <c r="A170" s="1">
        <v>42432</v>
      </c>
      <c r="B170" s="1">
        <f>IF(Table13[[#This Row],[Date]]="",B169,Table13[[#This Row],[Date]])</f>
        <v>42432</v>
      </c>
      <c r="C170" s="3">
        <f>WEEKNUM(Table13[[#This Row],[DateReal]]-1)</f>
        <v>10</v>
      </c>
      <c r="D170" s="3" t="str">
        <f>TEXT(Table13[[#This Row],[DateReal]], "ddd")</f>
        <v>Thu</v>
      </c>
      <c r="E170" t="s">
        <v>11</v>
      </c>
      <c r="F170" t="s">
        <v>30</v>
      </c>
      <c r="H170">
        <v>1.5</v>
      </c>
    </row>
    <row r="171" spans="1:8" x14ac:dyDescent="0.25">
      <c r="A171" s="1">
        <v>42433</v>
      </c>
      <c r="B171" s="1">
        <f>IF(Table13[[#This Row],[Date]]="",B170,Table13[[#This Row],[Date]])</f>
        <v>42433</v>
      </c>
      <c r="C171" s="3">
        <f>WEEKNUM(Table13[[#This Row],[DateReal]]-1)</f>
        <v>10</v>
      </c>
      <c r="D171" s="3" t="str">
        <f>TEXT(Table13[[#This Row],[DateReal]], "ddd")</f>
        <v>Fri</v>
      </c>
      <c r="E171" t="s">
        <v>11</v>
      </c>
      <c r="F171" t="s">
        <v>30</v>
      </c>
      <c r="H171">
        <v>1</v>
      </c>
    </row>
    <row r="172" spans="1:8" x14ac:dyDescent="0.25">
      <c r="A172" s="1"/>
      <c r="B172" s="1">
        <f>IF(Table13[[#This Row],[Date]]="",B171,Table13[[#This Row],[Date]])</f>
        <v>42433</v>
      </c>
      <c r="C172" s="3">
        <f>WEEKNUM(Table13[[#This Row],[DateReal]]-1)</f>
        <v>10</v>
      </c>
      <c r="D172" s="3" t="str">
        <f>TEXT(Table13[[#This Row],[DateReal]], "ddd")</f>
        <v>Fri</v>
      </c>
      <c r="E172" t="s">
        <v>7</v>
      </c>
      <c r="F172" t="s">
        <v>115</v>
      </c>
      <c r="H172">
        <v>0.25</v>
      </c>
    </row>
    <row r="173" spans="1:8" x14ac:dyDescent="0.25">
      <c r="A173" s="1"/>
      <c r="B173" s="1">
        <f>IF(Table13[[#This Row],[Date]]="",B172,Table13[[#This Row],[Date]])</f>
        <v>42433</v>
      </c>
      <c r="C173" s="3">
        <f>WEEKNUM(Table13[[#This Row],[DateReal]]-1)</f>
        <v>10</v>
      </c>
      <c r="D173" s="3" t="str">
        <f>TEXT(Table13[[#This Row],[DateReal]], "ddd")</f>
        <v>Fri</v>
      </c>
      <c r="E173" t="s">
        <v>7</v>
      </c>
      <c r="F173" t="s">
        <v>258</v>
      </c>
      <c r="H173">
        <v>2</v>
      </c>
    </row>
    <row r="174" spans="1:8" x14ac:dyDescent="0.25">
      <c r="A174" s="1">
        <v>42434</v>
      </c>
      <c r="B174" s="1">
        <f>IF(Table13[[#This Row],[Date]]="",B173,Table13[[#This Row],[Date]])</f>
        <v>42434</v>
      </c>
      <c r="C174" s="3">
        <f>WEEKNUM(Table13[[#This Row],[DateReal]]-1)</f>
        <v>10</v>
      </c>
      <c r="D174" s="3" t="str">
        <f>TEXT(Table13[[#This Row],[DateReal]], "ddd")</f>
        <v>Sat</v>
      </c>
      <c r="E174" t="s">
        <v>11</v>
      </c>
      <c r="F174" t="s">
        <v>30</v>
      </c>
      <c r="H174">
        <v>1</v>
      </c>
    </row>
    <row r="175" spans="1:8" x14ac:dyDescent="0.25">
      <c r="A175" s="1">
        <v>42435</v>
      </c>
      <c r="B175" s="1">
        <f>IF(Table13[[#This Row],[Date]]="",B174,Table13[[#This Row],[Date]])</f>
        <v>42435</v>
      </c>
      <c r="C175" s="3">
        <f>WEEKNUM(Table13[[#This Row],[DateReal]]-1)</f>
        <v>10</v>
      </c>
      <c r="D175" s="3" t="str">
        <f>TEXT(Table13[[#This Row],[DateReal]], "ddd")</f>
        <v>Sun</v>
      </c>
      <c r="E175" t="s">
        <v>11</v>
      </c>
      <c r="F175" t="s">
        <v>30</v>
      </c>
      <c r="H175">
        <v>1.5</v>
      </c>
    </row>
    <row r="176" spans="1:8" x14ac:dyDescent="0.25">
      <c r="A176" s="1"/>
      <c r="B176" s="1">
        <f>IF(Table13[[#This Row],[Date]]="",B175,Table13[[#This Row],[Date]])</f>
        <v>42435</v>
      </c>
      <c r="C176" s="3">
        <f>WEEKNUM(Table13[[#This Row],[DateReal]]-1)</f>
        <v>10</v>
      </c>
      <c r="D176" s="3" t="str">
        <f>TEXT(Table13[[#This Row],[DateReal]], "ddd")</f>
        <v>Sun</v>
      </c>
      <c r="E176" t="s">
        <v>9</v>
      </c>
      <c r="F176" t="s">
        <v>7</v>
      </c>
      <c r="H176">
        <v>1</v>
      </c>
    </row>
    <row r="177" spans="1:24" x14ac:dyDescent="0.25">
      <c r="A177" s="1"/>
      <c r="B177" s="1">
        <f>IF(Table13[[#This Row],[Date]]="",B176,Table13[[#This Row],[Date]])</f>
        <v>42435</v>
      </c>
      <c r="C177" s="3">
        <f>WEEKNUM(Table13[[#This Row],[DateReal]]-1)</f>
        <v>10</v>
      </c>
      <c r="D177" s="3" t="str">
        <f>TEXT(Table13[[#This Row],[DateReal]], "ddd")</f>
        <v>Sun</v>
      </c>
      <c r="E177" t="s">
        <v>30</v>
      </c>
      <c r="F177" t="s">
        <v>250</v>
      </c>
      <c r="H177">
        <v>6.5</v>
      </c>
      <c r="Q177" s="5"/>
      <c r="R177" s="4"/>
      <c r="S177" s="4"/>
      <c r="T177" s="4"/>
      <c r="U177" s="4"/>
      <c r="V177" s="4"/>
      <c r="W177" s="4"/>
      <c r="X177" s="4"/>
    </row>
    <row r="178" spans="1:24" x14ac:dyDescent="0.25">
      <c r="A178" s="1">
        <v>42436</v>
      </c>
      <c r="B178" s="1">
        <f>IF(Table13[[#This Row],[Date]]="",B177,Table13[[#This Row],[Date]])</f>
        <v>42436</v>
      </c>
      <c r="C178" s="3">
        <f>WEEKNUM(Table13[[#This Row],[DateReal]]-1)</f>
        <v>11</v>
      </c>
      <c r="D178" s="3" t="str">
        <f>TEXT(Table13[[#This Row],[DateReal]], "ddd")</f>
        <v>Mon</v>
      </c>
      <c r="E178" t="s">
        <v>11</v>
      </c>
      <c r="F178" t="s">
        <v>30</v>
      </c>
      <c r="H178">
        <v>1</v>
      </c>
      <c r="Q178" s="5"/>
      <c r="R178" s="4"/>
      <c r="S178" s="4"/>
      <c r="T178" s="4"/>
      <c r="U178" s="4"/>
      <c r="V178" s="4"/>
      <c r="W178" s="4"/>
      <c r="X178" s="4"/>
    </row>
    <row r="179" spans="1:24" x14ac:dyDescent="0.25">
      <c r="A179" s="1"/>
      <c r="B179" s="1">
        <f>IF(Table13[[#This Row],[Date]]="",B178,Table13[[#This Row],[Date]])</f>
        <v>42436</v>
      </c>
      <c r="C179" s="3">
        <f>WEEKNUM(Table13[[#This Row],[DateReal]]-1)</f>
        <v>11</v>
      </c>
      <c r="D179" s="3" t="str">
        <f>TEXT(Table13[[#This Row],[DateReal]], "ddd")</f>
        <v>Mon</v>
      </c>
      <c r="E179" t="s">
        <v>30</v>
      </c>
      <c r="F179" t="s">
        <v>250</v>
      </c>
      <c r="H179">
        <v>6</v>
      </c>
      <c r="Q179" s="5"/>
      <c r="R179" s="4"/>
      <c r="S179" s="4"/>
      <c r="T179" s="4"/>
      <c r="U179" s="4"/>
      <c r="V179" s="4"/>
      <c r="W179" s="4"/>
      <c r="X179" s="4"/>
    </row>
    <row r="180" spans="1:24" x14ac:dyDescent="0.25">
      <c r="A180" s="1">
        <v>42437</v>
      </c>
      <c r="B180" s="1">
        <f>IF(Table13[[#This Row],[Date]]="",B177,Table13[[#This Row],[Date]])</f>
        <v>42437</v>
      </c>
      <c r="C180" s="3">
        <f>WEEKNUM(Table13[[#This Row],[DateReal]]-1)</f>
        <v>11</v>
      </c>
      <c r="D180" s="3" t="str">
        <f>TEXT(Table13[[#This Row],[DateReal]], "ddd")</f>
        <v>Tue</v>
      </c>
      <c r="E180" t="s">
        <v>9</v>
      </c>
      <c r="F180" t="s">
        <v>25</v>
      </c>
      <c r="G180" t="s">
        <v>259</v>
      </c>
      <c r="H180">
        <v>1</v>
      </c>
      <c r="Q180" s="5"/>
      <c r="R180" s="4"/>
      <c r="S180" s="4"/>
      <c r="T180" s="4"/>
      <c r="U180" s="4"/>
      <c r="V180" s="4"/>
      <c r="W180" s="4"/>
      <c r="X180" s="4"/>
    </row>
    <row r="181" spans="1:24" x14ac:dyDescent="0.25">
      <c r="A181" s="1"/>
      <c r="B181" s="1">
        <f>IF(Table13[[#This Row],[Date]]="",B180,Table13[[#This Row],[Date]])</f>
        <v>42437</v>
      </c>
      <c r="C181" s="3">
        <f>WEEKNUM(Table13[[#This Row],[DateReal]]-1)</f>
        <v>11</v>
      </c>
      <c r="D181" s="3" t="str">
        <f>TEXT(Table13[[#This Row],[DateReal]], "ddd")</f>
        <v>Tue</v>
      </c>
      <c r="E181" t="s">
        <v>11</v>
      </c>
      <c r="F181" t="s">
        <v>30</v>
      </c>
      <c r="H181">
        <v>1</v>
      </c>
      <c r="Q181" s="5"/>
      <c r="R181" s="4"/>
      <c r="S181" s="4"/>
      <c r="T181" s="4"/>
      <c r="U181" s="4"/>
      <c r="V181" s="4"/>
      <c r="W181" s="4"/>
      <c r="X181" s="4"/>
    </row>
    <row r="182" spans="1:24" x14ac:dyDescent="0.25">
      <c r="A182" s="1"/>
      <c r="B182" s="1">
        <f>IF(Table13[[#This Row],[Date]]="",B181,Table13[[#This Row],[Date]])</f>
        <v>42437</v>
      </c>
      <c r="C182" s="3">
        <f>WEEKNUM(Table13[[#This Row],[DateReal]]-1)</f>
        <v>11</v>
      </c>
      <c r="D182" s="3" t="str">
        <f>TEXT(Table13[[#This Row],[DateReal]], "ddd")</f>
        <v>Tue</v>
      </c>
      <c r="E182" t="s">
        <v>82</v>
      </c>
      <c r="F182" t="s">
        <v>82</v>
      </c>
      <c r="H182">
        <v>1</v>
      </c>
    </row>
    <row r="183" spans="1:24" x14ac:dyDescent="0.25">
      <c r="A183" s="1"/>
      <c r="B183" s="1">
        <f>IF(Table13[[#This Row],[Date]]="",B182,Table13[[#This Row],[Date]])</f>
        <v>42437</v>
      </c>
      <c r="C183" s="3">
        <f>WEEKNUM(Table13[[#This Row],[DateReal]]-1)</f>
        <v>11</v>
      </c>
      <c r="D183" s="3" t="str">
        <f>TEXT(Table13[[#This Row],[DateReal]], "ddd")</f>
        <v>Tue</v>
      </c>
      <c r="E183" t="s">
        <v>260</v>
      </c>
      <c r="F183" t="s">
        <v>7</v>
      </c>
      <c r="H183">
        <v>0.5</v>
      </c>
    </row>
    <row r="184" spans="1:24" x14ac:dyDescent="0.25">
      <c r="A184" s="1">
        <v>42438</v>
      </c>
      <c r="B184" s="1">
        <f>IF(Table13[[#This Row],[Date]]="",B183,Table13[[#This Row],[Date]])</f>
        <v>42438</v>
      </c>
      <c r="C184" s="3">
        <f>WEEKNUM(Table13[[#This Row],[DateReal]]-1)</f>
        <v>11</v>
      </c>
      <c r="D184" s="3" t="str">
        <f>TEXT(Table13[[#This Row],[DateReal]], "ddd")</f>
        <v>Wed</v>
      </c>
      <c r="E184" t="s">
        <v>11</v>
      </c>
      <c r="F184" t="s">
        <v>30</v>
      </c>
      <c r="H184">
        <v>1</v>
      </c>
      <c r="K184" s="14" t="s">
        <v>59</v>
      </c>
      <c r="L184" s="2">
        <f>MAX(Table13[Date])</f>
        <v>42452</v>
      </c>
      <c r="M184">
        <f ca="1">SUM(OFFSET(Table13[Time],MATCH(L184,Table13[DateReal],0)-1,0, MATCH(L184,Table13[DateReal],1)-MATCH(L184,Table13[DateReal],0)+1,1))</f>
        <v>2</v>
      </c>
      <c r="N184" t="s">
        <v>60</v>
      </c>
      <c r="Q184" s="10" t="s">
        <v>100</v>
      </c>
      <c r="R184" s="10" t="s">
        <v>155</v>
      </c>
      <c r="S184" s="10" t="s">
        <v>156</v>
      </c>
      <c r="T184" s="10" t="s">
        <v>157</v>
      </c>
      <c r="U184" s="10" t="s">
        <v>239</v>
      </c>
    </row>
    <row r="185" spans="1:24" x14ac:dyDescent="0.25">
      <c r="A185" s="1"/>
      <c r="B185" s="1">
        <f>IF(Table13[[#This Row],[Date]]="",B184,Table13[[#This Row],[Date]])</f>
        <v>42438</v>
      </c>
      <c r="C185" s="3">
        <f>WEEKNUM(Table13[[#This Row],[DateReal]]-1)</f>
        <v>11</v>
      </c>
      <c r="D185" s="3" t="str">
        <f>TEXT(Table13[[#This Row],[DateReal]], "ddd")</f>
        <v>Wed</v>
      </c>
      <c r="E185" t="s">
        <v>9</v>
      </c>
      <c r="F185" t="s">
        <v>7</v>
      </c>
      <c r="H185">
        <v>1.5</v>
      </c>
      <c r="K185" s="14"/>
      <c r="P185" s="10" t="s">
        <v>30</v>
      </c>
      <c r="Q185">
        <f t="array" ref="Q185">SUM((Table13[Weeknum]=thisweek)*(Table13[Category]=$P185)*Table13[Time])</f>
        <v>3.25</v>
      </c>
      <c r="R185">
        <f t="array" ref="R185">SUM((Table13[Weeknum]=lastweek)*(Table13[Category]=$P185)*Table13[Time])</f>
        <v>0</v>
      </c>
      <c r="S185">
        <f t="array" ref="S185">SUM((Table13[Weeknum]=$L$188)*(Table13[Category]=$P185)*Table13[Time])</f>
        <v>7</v>
      </c>
      <c r="T185">
        <f t="array" ref="T185">SUM((Table13[Weeknum]=$L$189)*(Table13[Category]=$P185)*Table13[Time])</f>
        <v>8</v>
      </c>
      <c r="U185">
        <f t="array" ref="U185">SUM((Table13[DateReal]&gt;qstart)*(Table13[Category]=$P185)*Table13[Time])</f>
        <v>74</v>
      </c>
    </row>
    <row r="186" spans="1:24" x14ac:dyDescent="0.25">
      <c r="A186" s="1"/>
      <c r="B186" s="1">
        <f>IF(Table13[[#This Row],[Date]]="",B185,Table13[[#This Row],[Date]])</f>
        <v>42438</v>
      </c>
      <c r="C186" s="3">
        <f>WEEKNUM(Table13[[#This Row],[DateReal]]-1)</f>
        <v>11</v>
      </c>
      <c r="D186" s="3" t="str">
        <f>TEXT(Table13[[#This Row],[DateReal]], "ddd")</f>
        <v>Wed</v>
      </c>
      <c r="E186" t="s">
        <v>30</v>
      </c>
      <c r="F186" t="s">
        <v>171</v>
      </c>
      <c r="H186">
        <v>1</v>
      </c>
      <c r="K186" s="14" t="s">
        <v>63</v>
      </c>
      <c r="L186">
        <f>WEEKNUM(L184-1)</f>
        <v>13</v>
      </c>
      <c r="M186">
        <f ca="1">SUM(OFFSET(Table13[Time],MATCH(L186,Table13[Weeknum],0)-1,0, MATCH(L186,Table13[Weeknum],1)-MATCH(L186,Table13[Weeknum],0)+1,1))</f>
        <v>6.5</v>
      </c>
      <c r="N186" t="s">
        <v>60</v>
      </c>
      <c r="P186" s="10" t="s">
        <v>54</v>
      </c>
      <c r="Q186">
        <f t="array" ref="Q186">SUM((Table13[Weeknum]=thisweek)*(Table13[Category]=$P186)*Table13[Time])</f>
        <v>0</v>
      </c>
      <c r="R186">
        <f t="array" ref="R186">SUM((Table13[Weeknum]=lastweek)*(Table13[Category]=$P186)*Table13[Time])</f>
        <v>0</v>
      </c>
      <c r="S186">
        <f t="array" ref="S186">SUM((Table13[Weeknum]=$L$188)*(Table13[Category]=$P186)*Table13[Time])</f>
        <v>0</v>
      </c>
      <c r="T186">
        <f t="array" ref="T186">SUM((Table13[Weeknum]=$L$189)*(Table13[Category]=$P186)*Table13[Time])</f>
        <v>0</v>
      </c>
      <c r="U186">
        <f t="array" ref="U186">SUM((Table13[DateReal]&gt;qstart)*(Table13[Category]=$P186)*Table13[Time])</f>
        <v>5</v>
      </c>
    </row>
    <row r="187" spans="1:24" x14ac:dyDescent="0.25">
      <c r="A187" s="1"/>
      <c r="B187" s="1">
        <f>IF(Table13[[#This Row],[Date]]="",B186,Table13[[#This Row],[Date]])</f>
        <v>42438</v>
      </c>
      <c r="C187" s="3">
        <f>WEEKNUM(Table13[[#This Row],[DateReal]]-1)</f>
        <v>11</v>
      </c>
      <c r="D187" s="3" t="str">
        <f>TEXT(Table13[[#This Row],[DateReal]], "ddd")</f>
        <v>Wed</v>
      </c>
      <c r="E187" t="s">
        <v>9</v>
      </c>
      <c r="F187" t="s">
        <v>25</v>
      </c>
      <c r="H187">
        <v>2.5</v>
      </c>
      <c r="K187" s="14" t="s">
        <v>61</v>
      </c>
      <c r="L187">
        <f>L186-1</f>
        <v>12</v>
      </c>
      <c r="M187">
        <f ca="1">SUM(OFFSET(Table13[Time],MATCH(L187,Table13[Weeknum],0)-1,0, MATCH(L187,Table13[Weeknum],1)-MATCH(L187,Table13[Weeknum],0)+1,1))</f>
        <v>32.25</v>
      </c>
      <c r="N187" t="s">
        <v>60</v>
      </c>
      <c r="P187" s="10" t="s">
        <v>9</v>
      </c>
      <c r="Q187">
        <f t="array" ref="Q187">SUM((Table13[Weeknum]=thisweek)*(Table13[Category]=$P187)*Table13[Time])</f>
        <v>0</v>
      </c>
      <c r="R187">
        <f t="array" ref="R187">SUM((Table13[Weeknum]=lastweek)*(Table13[Category]=$P187)*Table13[Time])</f>
        <v>21.75</v>
      </c>
      <c r="S187">
        <f t="array" ref="S187">SUM((Table13[Weeknum]=$L$188)*(Table13[Category]=$P187)*Table13[Time])</f>
        <v>9.5</v>
      </c>
      <c r="T187">
        <f t="array" ref="T187">SUM((Table13[Weeknum]=$L$189)*(Table13[Category]=$P187)*Table13[Time])</f>
        <v>8</v>
      </c>
      <c r="U187">
        <f t="array" ref="U187">SUM((Table13[DateReal]&gt;qstart)*(Table13[Category]=$P187)*Table13[Time])</f>
        <v>89.25</v>
      </c>
    </row>
    <row r="188" spans="1:24" x14ac:dyDescent="0.25">
      <c r="A188" s="1"/>
      <c r="B188" s="1">
        <f>IF(Table13[[#This Row],[Date]]="",B187,Table13[[#This Row],[Date]])</f>
        <v>42438</v>
      </c>
      <c r="C188" s="3">
        <f>WEEKNUM(Table13[[#This Row],[DateReal]]-1)</f>
        <v>11</v>
      </c>
      <c r="D188" s="3" t="str">
        <f>TEXT(Table13[[#This Row],[DateReal]], "ddd")</f>
        <v>Wed</v>
      </c>
      <c r="E188" t="s">
        <v>7</v>
      </c>
      <c r="F188" t="s">
        <v>171</v>
      </c>
      <c r="H188">
        <v>0.5</v>
      </c>
      <c r="K188" s="14" t="s">
        <v>156</v>
      </c>
      <c r="L188">
        <f>L187-1</f>
        <v>11</v>
      </c>
      <c r="M188">
        <f ca="1">SUM(OFFSET(Table13[Time],MATCH(L188,Table13[Weeknum],0)-1,0, MATCH(L188,Table13[Weeknum],1)-MATCH(L188,Table13[Weeknum],0)+1,1))</f>
        <v>27</v>
      </c>
      <c r="N188" t="s">
        <v>60</v>
      </c>
      <c r="P188" s="10" t="s">
        <v>57</v>
      </c>
      <c r="Q188">
        <f t="array" ref="Q188">SUM((Table13[Weeknum]=thisweek)*(Table13[Category]=$P188)*Table13[Time])</f>
        <v>0</v>
      </c>
      <c r="R188">
        <f t="array" ref="R188">SUM((Table13[Weeknum]=lastweek)*(Table13[Category]=$P188)*Table13[Time])</f>
        <v>0</v>
      </c>
      <c r="S188">
        <f t="array" ref="S188">SUM((Table13[Weeknum]=$L$188)*(Table13[Category]=$P188)*Table13[Time])</f>
        <v>0</v>
      </c>
      <c r="T188">
        <f t="array" ref="T188">SUM((Table13[Weeknum]=$L$189)*(Table13[Category]=$P188)*Table13[Time])</f>
        <v>0</v>
      </c>
      <c r="U188">
        <f t="array" ref="U188">SUM((Table13[DateReal]&gt;qstart)*(Table13[Category]=$P188)*Table13[Time])</f>
        <v>0</v>
      </c>
    </row>
    <row r="189" spans="1:24" x14ac:dyDescent="0.25">
      <c r="A189" s="1">
        <v>42439</v>
      </c>
      <c r="B189" s="1">
        <f>IF(Table13[[#This Row],[Date]]="",B188,Table13[[#This Row],[Date]])</f>
        <v>42439</v>
      </c>
      <c r="C189" s="3">
        <f>WEEKNUM(Table13[[#This Row],[DateReal]]-1)</f>
        <v>11</v>
      </c>
      <c r="D189" s="3" t="str">
        <f>TEXT(Table13[[#This Row],[DateReal]], "ddd")</f>
        <v>Thu</v>
      </c>
      <c r="E189" t="s">
        <v>4</v>
      </c>
      <c r="F189" t="s">
        <v>262</v>
      </c>
      <c r="G189" t="s">
        <v>263</v>
      </c>
      <c r="H189">
        <v>3.5</v>
      </c>
      <c r="K189" s="14" t="s">
        <v>157</v>
      </c>
      <c r="L189">
        <f>L188-1</f>
        <v>10</v>
      </c>
      <c r="M189">
        <f ca="1">SUM(OFFSET(Table13[Time],MATCH(L189,Table13[Weeknum],0)-1,0, MATCH(L189,Table13[Weeknum],1)-MATCH(L189,Table13[Weeknum],0)+1,1))</f>
        <v>36.5</v>
      </c>
      <c r="N189" t="s">
        <v>60</v>
      </c>
      <c r="P189" s="10" t="s">
        <v>4</v>
      </c>
      <c r="Q189">
        <f t="array" ref="Q189">SUM((Table13[Weeknum]=thisweek)*(Table13[Category]=$P189)*Table13[Time])</f>
        <v>0</v>
      </c>
      <c r="R189">
        <f t="array" ref="R189">SUM((Table13[Weeknum]=lastweek)*(Table13[Category]=$P189)*Table13[Time])</f>
        <v>0</v>
      </c>
      <c r="S189">
        <f t="array" ref="S189">SUM((Table13[Weeknum]=$L$188)*(Table13[Category]=$P189)*Table13[Time])</f>
        <v>3.5</v>
      </c>
      <c r="T189">
        <f t="array" ref="T189">SUM((Table13[Weeknum]=$L$189)*(Table13[Category]=$P189)*Table13[Time])</f>
        <v>0.75</v>
      </c>
      <c r="U189">
        <f t="array" ref="U189">SUM((Table13[DateReal]&gt;qstart)*(Table13[Category]=$P189)*Table13[Time])</f>
        <v>72</v>
      </c>
    </row>
    <row r="190" spans="1:24" x14ac:dyDescent="0.25">
      <c r="A190" s="1"/>
      <c r="B190" s="1">
        <f>IF(Table13[[#This Row],[Date]]="",B189,Table13[[#This Row],[Date]])</f>
        <v>42439</v>
      </c>
      <c r="C190" s="3">
        <f>WEEKNUM(Table13[[#This Row],[DateReal]]-1)</f>
        <v>11</v>
      </c>
      <c r="D190" s="3" t="str">
        <f>TEXT(Table13[[#This Row],[DateReal]], "ddd")</f>
        <v>Thu</v>
      </c>
      <c r="E190" t="s">
        <v>9</v>
      </c>
      <c r="F190" t="s">
        <v>7</v>
      </c>
      <c r="H190">
        <v>0.5</v>
      </c>
      <c r="K190" s="14"/>
      <c r="P190" s="10" t="s">
        <v>15</v>
      </c>
      <c r="Q190">
        <f t="array" ref="Q190">SUM((Table13[Weeknum]=thisweek)*(Table13[Category]=$P190)*Table13[Time])</f>
        <v>0</v>
      </c>
      <c r="R190">
        <f t="array" ref="R190">SUM((Table13[Weeknum]=lastweek)*(Table13[Category]=$P190)*Table13[Time])</f>
        <v>0</v>
      </c>
      <c r="S190">
        <f t="array" ref="S190">SUM((Table13[Weeknum]=$L$188)*(Table13[Category]=$P190)*Table13[Time])</f>
        <v>0</v>
      </c>
      <c r="T190">
        <f t="array" ref="T190">SUM((Table13[Weeknum]=$L$189)*(Table13[Category]=$P190)*Table13[Time])</f>
        <v>0</v>
      </c>
      <c r="U190">
        <f t="array" ref="U190">SUM((Table13[DateReal]&gt;qstart)*(Table13[Category]=$P190)*Table13[Time])</f>
        <v>14.75</v>
      </c>
    </row>
    <row r="191" spans="1:24" x14ac:dyDescent="0.25">
      <c r="A191" s="1"/>
      <c r="B191" s="1">
        <f>IF(Table13[[#This Row],[Date]]="",B190,Table13[[#This Row],[Date]])</f>
        <v>42439</v>
      </c>
      <c r="C191" s="3">
        <f>WEEKNUM(Table13[[#This Row],[DateReal]]-1)</f>
        <v>11</v>
      </c>
      <c r="D191" s="3" t="str">
        <f>TEXT(Table13[[#This Row],[DateReal]], "ddd")</f>
        <v>Thu</v>
      </c>
      <c r="E191" t="s">
        <v>9</v>
      </c>
      <c r="F191" t="s">
        <v>211</v>
      </c>
      <c r="H191">
        <v>3</v>
      </c>
      <c r="K191" s="14"/>
      <c r="P191" s="10" t="s">
        <v>11</v>
      </c>
      <c r="Q191">
        <f t="array" ref="Q191">SUM((Table13[Weeknum]=thisweek)*(Table13[Category]=$P191)*Table13[Time])</f>
        <v>3.25</v>
      </c>
      <c r="R191">
        <f t="array" ref="R191">SUM((Table13[Weeknum]=lastweek)*(Table13[Category]=$P191)*Table13[Time])</f>
        <v>6</v>
      </c>
      <c r="S191">
        <f t="array" ref="S191">SUM((Table13[Weeknum]=$L$188)*(Table13[Category]=$P191)*Table13[Time])</f>
        <v>5</v>
      </c>
      <c r="T191">
        <f t="array" ref="T191">SUM((Table13[Weeknum]=$L$189)*(Table13[Category]=$P191)*Table13[Time])</f>
        <v>8.5</v>
      </c>
      <c r="U191">
        <f t="array" ref="U191">SUM((Table13[DateReal]&gt;qstart)*(Table13[Category]=$P191)*Table13[Time])</f>
        <v>32.75</v>
      </c>
    </row>
    <row r="192" spans="1:24" x14ac:dyDescent="0.25">
      <c r="A192" s="1"/>
      <c r="B192" s="1">
        <f>IF(Table13[[#This Row],[Date]]="",B191,Table13[[#This Row],[Date]])</f>
        <v>42439</v>
      </c>
      <c r="C192" s="3">
        <f>WEEKNUM(Table13[[#This Row],[DateReal]]-1)</f>
        <v>11</v>
      </c>
      <c r="D192" s="3" t="str">
        <f>TEXT(Table13[[#This Row],[DateReal]], "ddd")</f>
        <v>Thu</v>
      </c>
      <c r="E192" t="s">
        <v>9</v>
      </c>
      <c r="F192" t="s">
        <v>7</v>
      </c>
      <c r="H192">
        <v>1</v>
      </c>
      <c r="K192" s="14" t="s">
        <v>70</v>
      </c>
      <c r="L192" s="2">
        <f>INT(L184 - WEEKDAY(L184)+2)</f>
        <v>42450</v>
      </c>
      <c r="M192">
        <f ca="1">IFERROR(SUM(OFFSET(Table13[Time],MATCH(L192,Table13[DateReal],0)-1,0, MATCH(L192,Table13[DateReal],1)-MATCH(L192,Table13[DateReal],0)+1,1)),0)</f>
        <v>2</v>
      </c>
      <c r="P192" s="10" t="s">
        <v>14</v>
      </c>
      <c r="Q192">
        <f t="array" ref="Q192">SUM((Table13[Weeknum]=thisweek)*(Table13[Category]=$P192)*Table13[Time])</f>
        <v>0</v>
      </c>
      <c r="R192">
        <f t="array" ref="R192">SUM((Table13[Weeknum]=lastweek)*(Table13[Category]=$P192)*Table13[Time])</f>
        <v>0</v>
      </c>
      <c r="S192">
        <f t="array" ref="S192">SUM((Table13[Weeknum]=$L$188)*(Table13[Category]=$P192)*Table13[Time])</f>
        <v>0</v>
      </c>
      <c r="T192">
        <f t="array" ref="T192">SUM((Table13[Weeknum]=$L$189)*(Table13[Category]=$P192)*Table13[Time])</f>
        <v>0</v>
      </c>
      <c r="U192">
        <f t="array" ref="U192">SUM((Table13[DateReal]&gt;qstart)*(Table13[Category]=$P192)*Table13[Time])</f>
        <v>0</v>
      </c>
    </row>
    <row r="193" spans="1:21" x14ac:dyDescent="0.25">
      <c r="A193" s="1">
        <v>42442</v>
      </c>
      <c r="B193" s="1">
        <f>IF(Table13[[#This Row],[Date]]="",B192,Table13[[#This Row],[Date]])</f>
        <v>42442</v>
      </c>
      <c r="C193" s="3">
        <f>WEEKNUM(Table13[[#This Row],[DateReal]]-1)</f>
        <v>11</v>
      </c>
      <c r="D193" s="3" t="str">
        <f>TEXT(Table13[[#This Row],[DateReal]], "ddd")</f>
        <v>Sun</v>
      </c>
      <c r="E193" t="s">
        <v>11</v>
      </c>
      <c r="F193" t="s">
        <v>30</v>
      </c>
      <c r="H193">
        <v>2</v>
      </c>
      <c r="K193" s="14" t="s">
        <v>71</v>
      </c>
      <c r="L193" s="2">
        <f>L192+1</f>
        <v>42451</v>
      </c>
      <c r="M193">
        <f ca="1">IFERROR(SUM(OFFSET(Table13[Time],MATCH(L193,Table13[DateReal],0)-1,0, MATCH(L193,Table13[DateReal],1)-MATCH(L193,Table13[DateReal],0)+1,1)),0)</f>
        <v>2.5</v>
      </c>
      <c r="P193" s="10" t="s">
        <v>7</v>
      </c>
      <c r="Q193">
        <f t="array" ref="Q193">SUM((Table13[Weeknum]=thisweek)*(Table13[Category]=$P193)*Table13[Time])</f>
        <v>0</v>
      </c>
      <c r="R193">
        <f t="array" ref="R193">SUM((Table13[Weeknum]=lastweek)*(Table13[Category]=$P193)*Table13[Time])</f>
        <v>2</v>
      </c>
      <c r="S193">
        <f t="array" ref="S193">SUM((Table13[Weeknum]=$L$188)*(Table13[Category]=$P193)*Table13[Time])</f>
        <v>0.5</v>
      </c>
      <c r="T193">
        <f t="array" ref="T193">SUM((Table13[Weeknum]=$L$189)*(Table13[Category]=$P193)*Table13[Time])</f>
        <v>5.25</v>
      </c>
      <c r="U193">
        <f t="array" ref="U193">SUM((Table13[DateReal]&gt;qstart)*(Table13[Category]=$P193)*Table13[Time])</f>
        <v>53.5</v>
      </c>
    </row>
    <row r="194" spans="1:21" x14ac:dyDescent="0.25">
      <c r="A194" s="1">
        <v>42443</v>
      </c>
      <c r="B194" s="1">
        <f>IF(Table13[[#This Row],[Date]]="",B193,Table13[[#This Row],[Date]])</f>
        <v>42443</v>
      </c>
      <c r="C194" s="3">
        <f>WEEKNUM(Table13[[#This Row],[DateReal]]-1)</f>
        <v>12</v>
      </c>
      <c r="D194" s="3" t="str">
        <f>TEXT(Table13[[#This Row],[DateReal]], "ddd")</f>
        <v>Mon</v>
      </c>
      <c r="E194" t="s">
        <v>264</v>
      </c>
      <c r="F194" t="s">
        <v>265</v>
      </c>
      <c r="H194">
        <v>1</v>
      </c>
      <c r="K194" s="14" t="s">
        <v>72</v>
      </c>
      <c r="L194" s="2">
        <f t="shared" ref="L194:L197" si="0">L193+1</f>
        <v>42452</v>
      </c>
      <c r="M194">
        <f ca="1">IFERROR(SUM(OFFSET(Table13[Time],MATCH(L194,Table13[DateReal],0)-1,0, MATCH(L194,Table13[DateReal],1)-MATCH(L194,Table13[DateReal],0)+1,1)),0)</f>
        <v>2</v>
      </c>
      <c r="P194" s="10" t="s">
        <v>45</v>
      </c>
      <c r="Q194">
        <f t="array" ref="Q194">SUM((Table13[Weeknum]=thisweek)*(Table13[Category]=$P194)*Table13[Time])</f>
        <v>0</v>
      </c>
      <c r="R194">
        <f t="array" ref="R194">SUM((Table13[Weeknum]=lastweek)*(Table13[Category]=$P194)*Table13[Time])</f>
        <v>1.5</v>
      </c>
      <c r="S194">
        <f t="array" ref="S194">SUM((Table13[Weeknum]=$L$188)*(Table13[Category]=$P194)*Table13[Time])</f>
        <v>0</v>
      </c>
      <c r="T194">
        <f t="array" ref="T194">SUM((Table13[Weeknum]=$L$189)*(Table13[Category]=$P194)*Table13[Time])</f>
        <v>1</v>
      </c>
      <c r="U194">
        <f t="array" ref="U194">SUM((Table13[DateReal]&gt;qstart)*(Table13[Category]=$P194)*Table13[Time])</f>
        <v>9</v>
      </c>
    </row>
    <row r="195" spans="1:21" x14ac:dyDescent="0.25">
      <c r="A195" s="1"/>
      <c r="B195" s="1">
        <f>IF(Table13[[#This Row],[Date]]="",B194,Table13[[#This Row],[Date]])</f>
        <v>42443</v>
      </c>
      <c r="C195" s="3">
        <f>WEEKNUM(Table13[[#This Row],[DateReal]]-1)</f>
        <v>12</v>
      </c>
      <c r="D195" s="3" t="str">
        <f>TEXT(Table13[[#This Row],[DateReal]], "ddd")</f>
        <v>Mon</v>
      </c>
      <c r="E195" t="s">
        <v>11</v>
      </c>
      <c r="F195" t="s">
        <v>30</v>
      </c>
      <c r="H195">
        <v>1</v>
      </c>
      <c r="K195" s="14" t="s">
        <v>73</v>
      </c>
      <c r="L195" s="2">
        <f t="shared" si="0"/>
        <v>42453</v>
      </c>
      <c r="M195">
        <f ca="1">IFERROR(SUM(OFFSET(Table13[Time],MATCH(L195,Table13[DateReal],0)-1,0, MATCH(L195,Table13[DateReal],1)-MATCH(L195,Table13[DateReal],0)+1,1)),0)</f>
        <v>0</v>
      </c>
      <c r="P195" s="10" t="s">
        <v>101</v>
      </c>
      <c r="Q195">
        <f ca="1">$M$186-SUM(Q185:Q194)</f>
        <v>0</v>
      </c>
      <c r="R195">
        <f ca="1">$M$187-SUM(R185:R194)</f>
        <v>1</v>
      </c>
      <c r="S195">
        <f ca="1">$M$188-SUM(S185:S194)</f>
        <v>1.5</v>
      </c>
      <c r="T195">
        <f ca="1">$M$189-SUM(T185:T194)</f>
        <v>5</v>
      </c>
      <c r="U195">
        <f t="array" ref="U195">SUM((Table13[DateReal]&gt;qstart)*(Table13[Category]=$P195)*Table13[Time])</f>
        <v>0</v>
      </c>
    </row>
    <row r="196" spans="1:21" x14ac:dyDescent="0.25">
      <c r="A196" s="1"/>
      <c r="B196" s="1">
        <f>IF(Table13[[#This Row],[Date]]="",B195,Table13[[#This Row],[Date]])</f>
        <v>42443</v>
      </c>
      <c r="C196" s="3">
        <f>WEEKNUM(Table13[[#This Row],[DateReal]]-1)</f>
        <v>12</v>
      </c>
      <c r="D196" s="3" t="str">
        <f>TEXT(Table13[[#This Row],[DateReal]], "ddd")</f>
        <v>Mon</v>
      </c>
      <c r="E196" t="s">
        <v>9</v>
      </c>
      <c r="F196" t="s">
        <v>7</v>
      </c>
      <c r="G196" t="s">
        <v>266</v>
      </c>
      <c r="H196">
        <v>2</v>
      </c>
      <c r="K196" s="14" t="s">
        <v>74</v>
      </c>
      <c r="L196" s="2">
        <f t="shared" si="0"/>
        <v>42454</v>
      </c>
      <c r="M196">
        <f ca="1">IFERROR(SUM(OFFSET(Table13[Time],MATCH(L196,Table13[DateReal],0)-1,0, MATCH(L196,Table13[DateReal],1)-MATCH(L196,Table13[DateReal],0)+1,1)),0)</f>
        <v>0</v>
      </c>
    </row>
    <row r="197" spans="1:21" x14ac:dyDescent="0.25">
      <c r="A197" s="1"/>
      <c r="B197" s="1">
        <f>IF(Table13[[#This Row],[Date]]="",B196,Table13[[#This Row],[Date]])</f>
        <v>42443</v>
      </c>
      <c r="C197" s="3">
        <f>WEEKNUM(Table13[[#This Row],[DateReal]]-1)</f>
        <v>12</v>
      </c>
      <c r="D197" s="3" t="str">
        <f>TEXT(Table13[[#This Row],[DateReal]], "ddd")</f>
        <v>Mon</v>
      </c>
      <c r="E197" t="s">
        <v>9</v>
      </c>
      <c r="F197" t="s">
        <v>7</v>
      </c>
      <c r="G197" t="s">
        <v>267</v>
      </c>
      <c r="H197">
        <v>1.25</v>
      </c>
      <c r="K197" s="14" t="s">
        <v>75</v>
      </c>
      <c r="L197" s="2">
        <f t="shared" si="0"/>
        <v>42455</v>
      </c>
      <c r="M197">
        <f ca="1">IFERROR(SUM(OFFSET(Table13[Time],MATCH(L197,Table13[DateReal],0)-1,0, MATCH(L197,Table13[DateReal],1)-MATCH(L197,Table13[DateReal],0)+1,1)),0)</f>
        <v>0</v>
      </c>
      <c r="P197" s="10" t="s">
        <v>102</v>
      </c>
      <c r="Q197" t="s">
        <v>103</v>
      </c>
      <c r="R197" t="s">
        <v>104</v>
      </c>
      <c r="S197" t="s">
        <v>107</v>
      </c>
    </row>
    <row r="198" spans="1:21" x14ac:dyDescent="0.25">
      <c r="A198" s="1"/>
      <c r="B198" s="1">
        <f>IF(Table13[[#This Row],[Date]]="",B197,Table13[[#This Row],[Date]])</f>
        <v>42443</v>
      </c>
      <c r="C198" s="3">
        <f>WEEKNUM(Table13[[#This Row],[DateReal]]-1)</f>
        <v>12</v>
      </c>
      <c r="D198" s="3" t="str">
        <f>TEXT(Table13[[#This Row],[DateReal]], "ddd")</f>
        <v>Mon</v>
      </c>
      <c r="E198" t="s">
        <v>9</v>
      </c>
      <c r="F198" t="s">
        <v>268</v>
      </c>
      <c r="H198">
        <v>1</v>
      </c>
      <c r="P198" s="10" t="s">
        <v>202</v>
      </c>
      <c r="Q198">
        <v>35</v>
      </c>
      <c r="R198">
        <f t="array" ref="R198">SUM((Table13[Subcategory]=P198)*Table13[Time])</f>
        <v>46.5</v>
      </c>
      <c r="S198">
        <f>R198/Q198</f>
        <v>1.3285714285714285</v>
      </c>
    </row>
    <row r="199" spans="1:21" x14ac:dyDescent="0.25">
      <c r="A199" s="1">
        <v>42444</v>
      </c>
      <c r="B199" s="1">
        <f>IF(Table13[[#This Row],[Date]]="",B198,Table13[[#This Row],[Date]])</f>
        <v>42444</v>
      </c>
      <c r="C199" s="3">
        <f>WEEKNUM(Table13[[#This Row],[DateReal]]-1)</f>
        <v>12</v>
      </c>
      <c r="D199" s="3" t="str">
        <f>TEXT(Table13[[#This Row],[DateReal]], "ddd")</f>
        <v>Tue</v>
      </c>
      <c r="E199" t="s">
        <v>11</v>
      </c>
      <c r="F199" t="s">
        <v>30</v>
      </c>
      <c r="H199">
        <v>1</v>
      </c>
      <c r="P199" s="10" t="s">
        <v>211</v>
      </c>
      <c r="Q199">
        <v>10</v>
      </c>
      <c r="R199">
        <f t="array" ref="R199">SUM((Table13[Subcategory]=P199)*Table13[Time])</f>
        <v>33</v>
      </c>
      <c r="S199">
        <f>R199/Q199</f>
        <v>3.3</v>
      </c>
    </row>
    <row r="200" spans="1:21" x14ac:dyDescent="0.25">
      <c r="A200" s="1"/>
      <c r="B200" s="1">
        <f>IF(Table13[[#This Row],[Date]]="",B199,Table13[[#This Row],[Date]])</f>
        <v>42444</v>
      </c>
      <c r="C200" s="3">
        <f>WEEKNUM(Table13[[#This Row],[DateReal]]-1)</f>
        <v>12</v>
      </c>
      <c r="D200" s="3" t="str">
        <f>TEXT(Table13[[#This Row],[DateReal]], "ddd")</f>
        <v>Tue</v>
      </c>
      <c r="E200" t="s">
        <v>9</v>
      </c>
      <c r="F200" t="s">
        <v>211</v>
      </c>
      <c r="H200">
        <v>1</v>
      </c>
      <c r="K200" s="14" t="s">
        <v>160</v>
      </c>
      <c r="M200" s="1">
        <v>42373</v>
      </c>
      <c r="P200" s="10" t="s">
        <v>268</v>
      </c>
      <c r="Q200">
        <v>3</v>
      </c>
      <c r="R200">
        <f t="array" ref="R200">SUM((Table13[Subcategory]=P200)*Table13[Time])</f>
        <v>4</v>
      </c>
    </row>
    <row r="201" spans="1:21" x14ac:dyDescent="0.25">
      <c r="A201" s="1"/>
      <c r="B201" s="1">
        <f>IF(Table13[[#This Row],[Date]]="",B200,Table13[[#This Row],[Date]])</f>
        <v>42444</v>
      </c>
      <c r="C201" s="3">
        <f>WEEKNUM(Table13[[#This Row],[DateReal]]-1)</f>
        <v>12</v>
      </c>
      <c r="D201" s="3" t="str">
        <f>TEXT(Table13[[#This Row],[DateReal]], "ddd")</f>
        <v>Tue</v>
      </c>
      <c r="E201" t="s">
        <v>45</v>
      </c>
      <c r="F201" t="s">
        <v>45</v>
      </c>
      <c r="H201">
        <v>1.5</v>
      </c>
      <c r="K201" s="14" t="s">
        <v>274</v>
      </c>
      <c r="M201" s="1">
        <v>42448</v>
      </c>
    </row>
    <row r="202" spans="1:21" x14ac:dyDescent="0.25">
      <c r="A202" s="1"/>
      <c r="B202" s="1">
        <f>IF(Table13[[#This Row],[Date]]="",B201,Table13[[#This Row],[Date]])</f>
        <v>42444</v>
      </c>
      <c r="C202" s="3">
        <f>WEEKNUM(Table13[[#This Row],[DateReal]]-1)</f>
        <v>12</v>
      </c>
      <c r="D202" s="3" t="str">
        <f>TEXT(Table13[[#This Row],[DateReal]], "ddd")</f>
        <v>Tue</v>
      </c>
      <c r="E202" t="s">
        <v>9</v>
      </c>
      <c r="F202" t="s">
        <v>269</v>
      </c>
      <c r="H202">
        <v>1</v>
      </c>
      <c r="K202" s="14" t="s">
        <v>162</v>
      </c>
      <c r="M202">
        <f>(NETWORKDAYS(qstart,M201)+1)*8</f>
        <v>448</v>
      </c>
      <c r="N202" t="s">
        <v>60</v>
      </c>
    </row>
    <row r="203" spans="1:21" x14ac:dyDescent="0.25">
      <c r="A203" s="1"/>
      <c r="B203" s="1">
        <f>IF(Table13[[#This Row],[Date]]="",B202,Table13[[#This Row],[Date]])</f>
        <v>42444</v>
      </c>
      <c r="C203" s="3">
        <f>WEEKNUM(Table13[[#This Row],[DateReal]]-1)</f>
        <v>12</v>
      </c>
      <c r="D203" s="3" t="str">
        <f>TEXT(Table13[[#This Row],[DateReal]], "ddd")</f>
        <v>Tue</v>
      </c>
      <c r="E203" t="s">
        <v>9</v>
      </c>
      <c r="F203" t="s">
        <v>7</v>
      </c>
      <c r="H203">
        <v>1.5</v>
      </c>
      <c r="K203" s="14" t="s">
        <v>273</v>
      </c>
      <c r="M203">
        <f t="array" ref="M203">SUM((Table13[DateReal]&gt;=qstart)*Table13[Time])</f>
        <v>396</v>
      </c>
      <c r="N203" t="s">
        <v>60</v>
      </c>
    </row>
    <row r="204" spans="1:21" x14ac:dyDescent="0.25">
      <c r="A204" s="1"/>
      <c r="B204" s="1">
        <f>IF(Table13[[#This Row],[Date]]="",B203,Table13[[#This Row],[Date]])</f>
        <v>42444</v>
      </c>
      <c r="C204" s="3">
        <f>WEEKNUM(Table13[[#This Row],[DateReal]]-1)</f>
        <v>12</v>
      </c>
      <c r="D204" s="3" t="str">
        <f>TEXT(Table13[[#This Row],[DateReal]], "ddd")</f>
        <v>Tue</v>
      </c>
      <c r="E204" t="s">
        <v>7</v>
      </c>
      <c r="F204" t="s">
        <v>270</v>
      </c>
      <c r="G204" t="s">
        <v>271</v>
      </c>
      <c r="H204">
        <v>1</v>
      </c>
      <c r="K204" s="14" t="s">
        <v>183</v>
      </c>
      <c r="M204">
        <f>M202-M203</f>
        <v>52</v>
      </c>
      <c r="N204" t="s">
        <v>60</v>
      </c>
    </row>
    <row r="205" spans="1:21" x14ac:dyDescent="0.25">
      <c r="A205" s="1"/>
      <c r="B205" s="1">
        <f>IF(Table13[[#This Row],[Date]]="",B204,Table13[[#This Row],[Date]])</f>
        <v>42444</v>
      </c>
      <c r="C205" s="3">
        <f>WEEKNUM(Table13[[#This Row],[DateReal]]-1)</f>
        <v>12</v>
      </c>
      <c r="D205" s="3" t="str">
        <f>TEXT(Table13[[#This Row],[DateReal]], "ddd")</f>
        <v>Tue</v>
      </c>
      <c r="E205" t="s">
        <v>9</v>
      </c>
      <c r="F205" t="s">
        <v>268</v>
      </c>
      <c r="H205">
        <v>2</v>
      </c>
      <c r="K205" s="14" t="s">
        <v>187</v>
      </c>
      <c r="M205">
        <f t="array" ref="M205">SUM((Table13[Category]="Sick")*Table13[Time])</f>
        <v>9</v>
      </c>
      <c r="N205" t="s">
        <v>60</v>
      </c>
    </row>
    <row r="206" spans="1:21" x14ac:dyDescent="0.25">
      <c r="A206" s="1">
        <v>42445</v>
      </c>
      <c r="B206" s="1">
        <f>IF(Table13[[#This Row],[Date]]="",B205,Table13[[#This Row],[Date]])</f>
        <v>42445</v>
      </c>
      <c r="C206" s="3">
        <f>WEEKNUM(Table13[[#This Row],[DateReal]]-1)</f>
        <v>12</v>
      </c>
      <c r="D206" s="3" t="str">
        <f>TEXT(Table13[[#This Row],[DateReal]], "ddd")</f>
        <v>Wed</v>
      </c>
      <c r="E206" t="s">
        <v>11</v>
      </c>
      <c r="F206" t="s">
        <v>20</v>
      </c>
      <c r="H206">
        <v>1</v>
      </c>
    </row>
    <row r="207" spans="1:21" x14ac:dyDescent="0.25">
      <c r="A207" s="1"/>
      <c r="B207" s="1">
        <f>IF(Table13[[#This Row],[Date]]="",B206,Table13[[#This Row],[Date]])</f>
        <v>42445</v>
      </c>
      <c r="C207" s="3">
        <f>WEEKNUM(Table13[[#This Row],[DateReal]]-1)</f>
        <v>12</v>
      </c>
      <c r="D207" s="3" t="str">
        <f>TEXT(Table13[[#This Row],[DateReal]], "ddd")</f>
        <v>Wed</v>
      </c>
      <c r="E207" t="s">
        <v>9</v>
      </c>
      <c r="F207" t="s">
        <v>211</v>
      </c>
      <c r="H207">
        <v>2.5</v>
      </c>
      <c r="P207" s="5"/>
      <c r="Q207" s="4"/>
      <c r="R207" s="4"/>
      <c r="S207" s="4"/>
      <c r="T207" s="4"/>
      <c r="U207" s="4"/>
    </row>
    <row r="208" spans="1:21" x14ac:dyDescent="0.25">
      <c r="A208" s="1"/>
      <c r="B208" s="1">
        <f>IF(Table13[[#This Row],[Date]]="",B207,Table13[[#This Row],[Date]])</f>
        <v>42445</v>
      </c>
      <c r="C208" s="3">
        <f>WEEKNUM(Table13[[#This Row],[DateReal]]-1)</f>
        <v>12</v>
      </c>
      <c r="D208" s="3" t="str">
        <f>TEXT(Table13[[#This Row],[DateReal]], "ddd")</f>
        <v>Wed</v>
      </c>
      <c r="E208" t="s">
        <v>7</v>
      </c>
      <c r="F208" t="s">
        <v>270</v>
      </c>
      <c r="G208" t="s">
        <v>272</v>
      </c>
      <c r="H208">
        <v>1</v>
      </c>
    </row>
    <row r="209" spans="1:8" x14ac:dyDescent="0.25">
      <c r="A209" s="1"/>
      <c r="B209" s="1">
        <f>IF(Table13[[#This Row],[Date]]="",B208,Table13[[#This Row],[Date]])</f>
        <v>42445</v>
      </c>
      <c r="C209" s="3">
        <f>WEEKNUM(Table13[[#This Row],[DateReal]]-1)</f>
        <v>12</v>
      </c>
      <c r="D209" s="3" t="str">
        <f>TEXT(Table13[[#This Row],[DateReal]], "ddd")</f>
        <v>Wed</v>
      </c>
      <c r="E209" t="s">
        <v>9</v>
      </c>
      <c r="F209" t="s">
        <v>269</v>
      </c>
      <c r="H209">
        <v>0.5</v>
      </c>
    </row>
    <row r="210" spans="1:8" x14ac:dyDescent="0.25">
      <c r="A210" s="1">
        <v>42446</v>
      </c>
      <c r="B210" s="1">
        <f>IF(Table13[[#This Row],[Date]]="",B209,Table13[[#This Row],[Date]])</f>
        <v>42446</v>
      </c>
      <c r="C210" s="3">
        <f>WEEKNUM(Table13[[#This Row],[DateReal]]-1)</f>
        <v>12</v>
      </c>
      <c r="D210" s="3" t="str">
        <f>TEXT(Table13[[#This Row],[DateReal]], "ddd")</f>
        <v>Thu</v>
      </c>
      <c r="E210" t="s">
        <v>9</v>
      </c>
      <c r="F210" t="s">
        <v>211</v>
      </c>
      <c r="H210">
        <v>8</v>
      </c>
    </row>
    <row r="211" spans="1:8" x14ac:dyDescent="0.25">
      <c r="A211" s="1"/>
      <c r="B211" s="1">
        <f>IF(Table13[[#This Row],[Date]]="",B210,Table13[[#This Row],[Date]])</f>
        <v>42446</v>
      </c>
      <c r="C211" s="3">
        <f>WEEKNUM(Table13[[#This Row],[DateReal]]-1)</f>
        <v>12</v>
      </c>
      <c r="D211" s="3" t="str">
        <f>TEXT(Table13[[#This Row],[DateReal]], "ddd")</f>
        <v>Thu</v>
      </c>
      <c r="E211" t="s">
        <v>9</v>
      </c>
      <c r="F211" t="s">
        <v>268</v>
      </c>
      <c r="H211">
        <v>1</v>
      </c>
    </row>
    <row r="212" spans="1:8" x14ac:dyDescent="0.25">
      <c r="A212" s="1">
        <v>42447</v>
      </c>
      <c r="B212" s="1">
        <f>IF(Table13[[#This Row],[Date]]="",B211,Table13[[#This Row],[Date]])</f>
        <v>42447</v>
      </c>
      <c r="C212" s="3">
        <f>WEEKNUM(Table13[[#This Row],[DateReal]]-1)</f>
        <v>12</v>
      </c>
      <c r="D212" s="3" t="str">
        <f>TEXT(Table13[[#This Row],[DateReal]], "ddd")</f>
        <v>Fri</v>
      </c>
      <c r="E212" t="s">
        <v>11</v>
      </c>
      <c r="F212" t="s">
        <v>30</v>
      </c>
      <c r="H212">
        <v>2</v>
      </c>
    </row>
    <row r="213" spans="1:8" x14ac:dyDescent="0.25">
      <c r="A213" s="1">
        <v>42448</v>
      </c>
      <c r="B213" s="1">
        <f>IF(Table13[[#This Row],[Date]]="",B212,Table13[[#This Row],[Date]])</f>
        <v>42448</v>
      </c>
      <c r="C213" s="3">
        <f>WEEKNUM(Table13[[#This Row],[DateReal]]-1)</f>
        <v>12</v>
      </c>
      <c r="D213" s="3" t="str">
        <f>TEXT(Table13[[#This Row],[DateReal]], "ddd")</f>
        <v>Sat</v>
      </c>
      <c r="E213" t="s">
        <v>11</v>
      </c>
      <c r="F213" t="s">
        <v>30</v>
      </c>
      <c r="H213">
        <v>1</v>
      </c>
    </row>
    <row r="214" spans="1:8" x14ac:dyDescent="0.25">
      <c r="A214" s="1">
        <v>42450</v>
      </c>
      <c r="B214" s="1">
        <f>IF(Table13[[#This Row],[Date]]="",B213,Table13[[#This Row],[Date]])</f>
        <v>42450</v>
      </c>
      <c r="C214" s="3">
        <f>WEEKNUM(Table13[[#This Row],[DateReal]]-1)</f>
        <v>13</v>
      </c>
      <c r="D214" s="3" t="str">
        <f>TEXT(Table13[[#This Row],[DateReal]], "ddd")</f>
        <v>Mon</v>
      </c>
      <c r="E214" t="s">
        <v>11</v>
      </c>
      <c r="F214" t="s">
        <v>30</v>
      </c>
      <c r="H214">
        <v>1</v>
      </c>
    </row>
    <row r="215" spans="1:8" x14ac:dyDescent="0.25">
      <c r="A215" s="1"/>
      <c r="B215" s="1">
        <f>IF(Table13[[#This Row],[Date]]="",B214,Table13[[#This Row],[Date]])</f>
        <v>42450</v>
      </c>
      <c r="C215" s="3">
        <f>WEEKNUM(Table13[[#This Row],[DateReal]]-1)</f>
        <v>13</v>
      </c>
      <c r="D215" s="3" t="str">
        <f>TEXT(Table13[[#This Row],[DateReal]], "ddd")</f>
        <v>Mon</v>
      </c>
      <c r="E215" t="s">
        <v>30</v>
      </c>
      <c r="F215" t="s">
        <v>250</v>
      </c>
      <c r="H215">
        <v>1</v>
      </c>
    </row>
    <row r="216" spans="1:8" x14ac:dyDescent="0.25">
      <c r="A216" s="1">
        <v>42451</v>
      </c>
      <c r="B216" s="1">
        <f>IF(Table13[[#This Row],[Date]]="",B215,Table13[[#This Row],[Date]])</f>
        <v>42451</v>
      </c>
      <c r="C216" s="3">
        <f>WEEKNUM(Table13[[#This Row],[DateReal]]-1)</f>
        <v>13</v>
      </c>
      <c r="D216" s="3" t="str">
        <f>TEXT(Table13[[#This Row],[DateReal]], "ddd")</f>
        <v>Tue</v>
      </c>
      <c r="E216" t="s">
        <v>11</v>
      </c>
      <c r="F216" t="s">
        <v>30</v>
      </c>
      <c r="H216">
        <v>1.25</v>
      </c>
    </row>
    <row r="217" spans="1:8" x14ac:dyDescent="0.25">
      <c r="A217" s="1"/>
      <c r="B217" s="1">
        <f>IF(Table13[[#This Row],[Date]]="",B216,Table13[[#This Row],[Date]])</f>
        <v>42451</v>
      </c>
      <c r="C217" s="3">
        <f>WEEKNUM(Table13[[#This Row],[DateReal]]-1)</f>
        <v>13</v>
      </c>
      <c r="D217" s="3" t="str">
        <f>TEXT(Table13[[#This Row],[DateReal]], "ddd")</f>
        <v>Tue</v>
      </c>
      <c r="E217" t="s">
        <v>30</v>
      </c>
      <c r="F217" t="s">
        <v>250</v>
      </c>
      <c r="H217">
        <v>1.25</v>
      </c>
    </row>
    <row r="218" spans="1:8" x14ac:dyDescent="0.25">
      <c r="A218" s="1">
        <v>42452</v>
      </c>
      <c r="B218" s="1">
        <f>IF(Table13[[#This Row],[Date]]="",B217,Table13[[#This Row],[Date]])</f>
        <v>42452</v>
      </c>
      <c r="C218" s="3">
        <f>WEEKNUM(Table13[[#This Row],[DateReal]]-1)</f>
        <v>13</v>
      </c>
      <c r="D218" s="3" t="str">
        <f>TEXT(Table13[[#This Row],[DateReal]], "ddd")</f>
        <v>Wed</v>
      </c>
      <c r="E218" t="s">
        <v>11</v>
      </c>
      <c r="F218" t="s">
        <v>30</v>
      </c>
      <c r="H218">
        <v>1</v>
      </c>
    </row>
    <row r="219" spans="1:8" x14ac:dyDescent="0.25">
      <c r="A219" s="1"/>
      <c r="B219" s="1">
        <f>IF(Table13[[#This Row],[Date]]="",B218,Table13[[#This Row],[Date]])</f>
        <v>42452</v>
      </c>
      <c r="C219" s="3">
        <f>WEEKNUM(Table13[[#This Row],[DateReal]]-1)</f>
        <v>13</v>
      </c>
      <c r="D219" s="3" t="str">
        <f>TEXT(Table13[[#This Row],[DateReal]], "ddd")</f>
        <v>Wed</v>
      </c>
      <c r="E219" t="s">
        <v>30</v>
      </c>
      <c r="F219" t="s">
        <v>250</v>
      </c>
      <c r="H219">
        <v>1</v>
      </c>
    </row>
  </sheetData>
  <conditionalFormatting sqref="Q185:Q195 R195:T195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{14F33AA6-30FB-47A1-967E-03248AF55C71}</x14:id>
        </ext>
      </extLst>
    </cfRule>
  </conditionalFormatting>
  <conditionalFormatting sqref="R185:T19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{BBF3EBF3-3DCA-4011-96DE-E0FE611BF126}</x14:id>
        </ext>
      </extLst>
    </cfRule>
  </conditionalFormatting>
  <conditionalFormatting sqref="S200:S204">
    <cfRule type="colorScale" priority="6">
      <colorScale>
        <cfvo type="num" val="0.5"/>
        <cfvo type="num" val="1"/>
        <cfvo type="num" val="2"/>
        <color rgb="FFFFC000"/>
        <color rgb="FF00B050"/>
        <color rgb="FFFFC000"/>
      </colorScale>
    </cfRule>
  </conditionalFormatting>
  <conditionalFormatting sqref="R185:T19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{9FDCD7A1-7E59-49CB-9B8C-8E948C966806}</x14:id>
        </ext>
      </extLst>
    </cfRule>
  </conditionalFormatting>
  <conditionalFormatting sqref="S198">
    <cfRule type="colorScale" priority="4">
      <colorScale>
        <cfvo type="num" val="0.5"/>
        <cfvo type="num" val="1"/>
        <cfvo type="num" val="2"/>
        <color rgb="FFFFC000"/>
        <color rgb="FF00B050"/>
        <color rgb="FFFFC000"/>
      </colorScale>
    </cfRule>
  </conditionalFormatting>
  <conditionalFormatting sqref="S199">
    <cfRule type="colorScale" priority="2">
      <colorScale>
        <cfvo type="num" val="0.5"/>
        <cfvo type="num" val="1"/>
        <cfvo type="num" val="2"/>
        <color rgb="FFFFC000"/>
        <color rgb="FF00B050"/>
        <color rgb="FFFFC000"/>
      </colorScale>
    </cfRule>
  </conditionalFormatting>
  <conditionalFormatting sqref="U185:U195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{DBF6F5EF-4436-4E15-A34B-42048E0B90AD}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F33AA6-30FB-47A1-967E-03248AF55C7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Q185:Q195 R195:T195</xm:sqref>
        </x14:conditionalFormatting>
        <x14:conditionalFormatting xmlns:xm="http://schemas.microsoft.com/office/excel/2006/main">
          <x14:cfRule type="dataBar" id="{BBF3EBF3-3DCA-4011-96DE-E0FE611BF1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R185:T194</xm:sqref>
        </x14:conditionalFormatting>
        <x14:conditionalFormatting xmlns:xm="http://schemas.microsoft.com/office/excel/2006/main">
          <x14:cfRule type="dataBar" id="{9FDCD7A1-7E59-49CB-9B8C-8E948C9668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R185:T195</xm:sqref>
        </x14:conditionalFormatting>
        <x14:conditionalFormatting xmlns:xm="http://schemas.microsoft.com/office/excel/2006/main">
          <x14:cfRule type="dataBar" id="{DBF6F5EF-4436-4E15-A34B-42048E0B90A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U185:U195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81"/>
  <sheetViews>
    <sheetView tabSelected="1" topLeftCell="A31" workbookViewId="0">
      <selection activeCell="A47" sqref="A47"/>
    </sheetView>
  </sheetViews>
  <sheetFormatPr defaultRowHeight="15" x14ac:dyDescent="0.25"/>
  <cols>
    <col min="2" max="2" width="9.140625" hidden="1" customWidth="1"/>
    <col min="3" max="3" width="8.85546875" style="3" hidden="1" customWidth="1"/>
    <col min="4" max="4" width="7.42578125" customWidth="1"/>
    <col min="5" max="5" width="11" customWidth="1"/>
    <col min="6" max="6" width="15.28515625" customWidth="1"/>
    <col min="11" max="11" width="10" bestFit="1" customWidth="1"/>
    <col min="12" max="12" width="10.5703125" hidden="1" customWidth="1"/>
    <col min="13" max="13" width="10.5703125" customWidth="1"/>
    <col min="16" max="16" width="14.28515625" bestFit="1" customWidth="1"/>
    <col min="17" max="17" width="9.28515625" bestFit="1" customWidth="1"/>
    <col min="18" max="18" width="9.42578125" bestFit="1" customWidth="1"/>
    <col min="19" max="19" width="8.140625" bestFit="1" customWidth="1"/>
    <col min="20" max="20" width="8.7109375" customWidth="1"/>
    <col min="21" max="21" width="9.28515625" customWidth="1"/>
    <col min="22" max="22" width="6.28515625" customWidth="1"/>
    <col min="23" max="23" width="9.7109375" customWidth="1"/>
    <col min="24" max="25" width="10.7109375" customWidth="1"/>
    <col min="26" max="26" width="11.28515625" customWidth="1"/>
    <col min="27" max="27" width="7.7109375" customWidth="1"/>
    <col min="28" max="28" width="11.28515625" bestFit="1" customWidth="1"/>
  </cols>
  <sheetData>
    <row r="2" spans="1:9" x14ac:dyDescent="0.25">
      <c r="A2" t="s">
        <v>0</v>
      </c>
      <c r="B2" t="s">
        <v>145</v>
      </c>
      <c r="C2" s="3" t="s">
        <v>62</v>
      </c>
      <c r="D2" s="3" t="s">
        <v>261</v>
      </c>
      <c r="E2" t="s">
        <v>5</v>
      </c>
      <c r="F2" t="s">
        <v>106</v>
      </c>
      <c r="G2" t="s">
        <v>1</v>
      </c>
      <c r="H2" t="s">
        <v>2</v>
      </c>
      <c r="I2" t="s">
        <v>3</v>
      </c>
    </row>
    <row r="3" spans="1:9" x14ac:dyDescent="0.25">
      <c r="A3" s="1">
        <v>42457</v>
      </c>
      <c r="B3" s="1">
        <f>IF(Table134[[#This Row],[Date]]="",B2,Table134[[#This Row],[Date]])</f>
        <v>42457</v>
      </c>
      <c r="C3" s="3">
        <f>WEEKNUM(Table134[[#This Row],[DateReal]]-1)</f>
        <v>14</v>
      </c>
      <c r="D3" s="3" t="str">
        <f>TEXT(Table134[[#This Row],[DateReal]], "ddd")</f>
        <v>Mon</v>
      </c>
      <c r="E3" t="s">
        <v>11</v>
      </c>
      <c r="F3" t="s">
        <v>30</v>
      </c>
      <c r="H3">
        <v>1</v>
      </c>
    </row>
    <row r="4" spans="1:9" x14ac:dyDescent="0.25">
      <c r="A4" s="1"/>
      <c r="B4" s="1">
        <f>IF(Table134[[#This Row],[Date]]="",B3,Table134[[#This Row],[Date]])</f>
        <v>42457</v>
      </c>
      <c r="C4" s="3">
        <f>WEEKNUM(Table134[[#This Row],[DateReal]]-1)</f>
        <v>14</v>
      </c>
      <c r="D4" s="3" t="str">
        <f>TEXT(Table134[[#This Row],[DateReal]], "ddd")</f>
        <v>Mon</v>
      </c>
      <c r="E4" t="s">
        <v>7</v>
      </c>
      <c r="F4" t="s">
        <v>115</v>
      </c>
      <c r="H4">
        <v>0.5</v>
      </c>
    </row>
    <row r="5" spans="1:9" x14ac:dyDescent="0.25">
      <c r="A5" s="1">
        <v>42458</v>
      </c>
      <c r="B5" s="1">
        <f>IF(Table134[[#This Row],[Date]]="",B4,Table134[[#This Row],[Date]])</f>
        <v>42458</v>
      </c>
      <c r="C5" s="3">
        <f>WEEKNUM(Table134[[#This Row],[DateReal]]-1)</f>
        <v>14</v>
      </c>
      <c r="D5" s="3" t="str">
        <f>TEXT(Table134[[#This Row],[DateReal]], "ddd")</f>
        <v>Tue</v>
      </c>
      <c r="E5" t="s">
        <v>7</v>
      </c>
      <c r="F5" t="s">
        <v>115</v>
      </c>
      <c r="H5">
        <v>0.5</v>
      </c>
    </row>
    <row r="6" spans="1:9" x14ac:dyDescent="0.25">
      <c r="A6" s="1"/>
      <c r="B6" s="1">
        <f>IF(Table134[[#This Row],[Date]]="",B5,Table134[[#This Row],[Date]])</f>
        <v>42458</v>
      </c>
      <c r="C6" s="3">
        <f>WEEKNUM(Table134[[#This Row],[DateReal]]-1)</f>
        <v>14</v>
      </c>
      <c r="D6" s="3" t="str">
        <f>TEXT(Table134[[#This Row],[DateReal]], "ddd")</f>
        <v>Tue</v>
      </c>
      <c r="E6" t="s">
        <v>9</v>
      </c>
      <c r="F6" t="s">
        <v>7</v>
      </c>
      <c r="G6" t="s">
        <v>275</v>
      </c>
      <c r="H6">
        <v>1.5</v>
      </c>
    </row>
    <row r="7" spans="1:9" x14ac:dyDescent="0.25">
      <c r="A7" s="1"/>
      <c r="B7" s="1">
        <f>IF(Table134[[#This Row],[Date]]="",B6,Table134[[#This Row],[Date]])</f>
        <v>42458</v>
      </c>
      <c r="C7" s="3">
        <f>WEEKNUM(Table134[[#This Row],[DateReal]]-1)</f>
        <v>14</v>
      </c>
      <c r="D7" s="3" t="str">
        <f>TEXT(Table134[[#This Row],[DateReal]], "ddd")</f>
        <v>Tue</v>
      </c>
      <c r="E7" t="s">
        <v>276</v>
      </c>
      <c r="F7" t="s">
        <v>269</v>
      </c>
      <c r="H7">
        <v>1</v>
      </c>
    </row>
    <row r="8" spans="1:9" x14ac:dyDescent="0.25">
      <c r="A8" s="1"/>
      <c r="B8" s="1">
        <f>IF(Table134[[#This Row],[Date]]="",B7,Table134[[#This Row],[Date]])</f>
        <v>42458</v>
      </c>
      <c r="C8" s="3">
        <f>WEEKNUM(Table134[[#This Row],[DateReal]]-1)</f>
        <v>14</v>
      </c>
      <c r="D8" s="3" t="str">
        <f>TEXT(Table134[[#This Row],[DateReal]], "ddd")</f>
        <v>Tue</v>
      </c>
      <c r="E8" t="s">
        <v>11</v>
      </c>
      <c r="F8" t="s">
        <v>30</v>
      </c>
      <c r="G8" t="s">
        <v>277</v>
      </c>
      <c r="H8">
        <v>1</v>
      </c>
    </row>
    <row r="9" spans="1:9" x14ac:dyDescent="0.25">
      <c r="A9" s="1"/>
      <c r="B9" s="1">
        <f>IF(Table134[[#This Row],[Date]]="",B8,Table134[[#This Row],[Date]])</f>
        <v>42458</v>
      </c>
      <c r="C9" s="3">
        <f>WEEKNUM(Table134[[#This Row],[DateReal]]-1)</f>
        <v>14</v>
      </c>
      <c r="D9" s="3" t="str">
        <f>TEXT(Table134[[#This Row],[DateReal]], "ddd")</f>
        <v>Tue</v>
      </c>
      <c r="E9" t="s">
        <v>30</v>
      </c>
      <c r="F9" t="s">
        <v>250</v>
      </c>
      <c r="H9">
        <v>1.5</v>
      </c>
    </row>
    <row r="10" spans="1:9" x14ac:dyDescent="0.25">
      <c r="A10" s="1"/>
      <c r="B10" s="1">
        <f>IF(Table134[[#This Row],[Date]]="",B9,Table134[[#This Row],[Date]])</f>
        <v>42458</v>
      </c>
      <c r="C10" s="3">
        <f>WEEKNUM(Table134[[#This Row],[DateReal]]-1)</f>
        <v>14</v>
      </c>
      <c r="D10" s="3" t="str">
        <f>TEXT(Table134[[#This Row],[DateReal]], "ddd")</f>
        <v>Tue</v>
      </c>
      <c r="E10" t="s">
        <v>7</v>
      </c>
      <c r="F10" t="s">
        <v>7</v>
      </c>
      <c r="H10">
        <v>1</v>
      </c>
    </row>
    <row r="11" spans="1:9" x14ac:dyDescent="0.25">
      <c r="A11" s="1"/>
      <c r="B11" s="1">
        <f>IF(Table134[[#This Row],[Date]]="",B10,Table134[[#This Row],[Date]])</f>
        <v>42458</v>
      </c>
      <c r="C11" s="3">
        <f>WEEKNUM(Table134[[#This Row],[DateReal]]-1)</f>
        <v>14</v>
      </c>
      <c r="D11" s="3" t="str">
        <f>TEXT(Table134[[#This Row],[DateReal]], "ddd")</f>
        <v>Tue</v>
      </c>
      <c r="E11" t="s">
        <v>11</v>
      </c>
      <c r="F11" t="s">
        <v>20</v>
      </c>
      <c r="H11">
        <v>0.5</v>
      </c>
    </row>
    <row r="12" spans="1:9" x14ac:dyDescent="0.25">
      <c r="A12" s="1"/>
      <c r="B12" s="1">
        <f>IF(Table134[[#This Row],[Date]]="",B11,Table134[[#This Row],[Date]])</f>
        <v>42458</v>
      </c>
      <c r="C12" s="3">
        <f>WEEKNUM(Table134[[#This Row],[DateReal]]-1)</f>
        <v>14</v>
      </c>
      <c r="D12" s="3" t="str">
        <f>TEXT(Table134[[#This Row],[DateReal]], "ddd")</f>
        <v>Tue</v>
      </c>
      <c r="E12" t="s">
        <v>45</v>
      </c>
      <c r="F12" t="s">
        <v>45</v>
      </c>
      <c r="H12">
        <v>1</v>
      </c>
    </row>
    <row r="13" spans="1:9" x14ac:dyDescent="0.25">
      <c r="A13" s="1">
        <v>42459</v>
      </c>
      <c r="B13" s="1">
        <f>IF(Table134[[#This Row],[Date]]="",B12,Table134[[#This Row],[Date]])</f>
        <v>42459</v>
      </c>
      <c r="C13" s="3">
        <f>WEEKNUM(Table134[[#This Row],[DateReal]]-1)</f>
        <v>14</v>
      </c>
      <c r="D13" s="3" t="str">
        <f>TEXT(Table134[[#This Row],[DateReal]], "ddd")</f>
        <v>Wed</v>
      </c>
      <c r="E13" t="s">
        <v>9</v>
      </c>
      <c r="F13" t="s">
        <v>7</v>
      </c>
      <c r="G13" t="s">
        <v>119</v>
      </c>
      <c r="H13">
        <v>1</v>
      </c>
    </row>
    <row r="14" spans="1:9" x14ac:dyDescent="0.25">
      <c r="A14" s="1"/>
      <c r="B14" s="1">
        <f>IF(Table134[[#This Row],[Date]]="",B13,Table134[[#This Row],[Date]])</f>
        <v>42459</v>
      </c>
      <c r="C14" s="3">
        <f>WEEKNUM(Table134[[#This Row],[DateReal]]-1)</f>
        <v>14</v>
      </c>
      <c r="D14" s="3" t="str">
        <f>TEXT(Table134[[#This Row],[DateReal]], "ddd")</f>
        <v>Wed</v>
      </c>
      <c r="E14" t="s">
        <v>9</v>
      </c>
      <c r="F14" t="s">
        <v>7</v>
      </c>
      <c r="G14" t="s">
        <v>278</v>
      </c>
      <c r="H14">
        <v>0.5</v>
      </c>
    </row>
    <row r="15" spans="1:9" x14ac:dyDescent="0.25">
      <c r="A15" s="1"/>
      <c r="B15" s="1">
        <f>IF(Table134[[#This Row],[Date]]="",B14,Table134[[#This Row],[Date]])</f>
        <v>42459</v>
      </c>
      <c r="C15" s="3">
        <f>WEEKNUM(Table134[[#This Row],[DateReal]]-1)</f>
        <v>14</v>
      </c>
      <c r="D15" s="3" t="str">
        <f>TEXT(Table134[[#This Row],[DateReal]], "ddd")</f>
        <v>Wed</v>
      </c>
      <c r="E15" t="s">
        <v>45</v>
      </c>
      <c r="F15" t="s">
        <v>45</v>
      </c>
      <c r="H15">
        <v>0.5</v>
      </c>
    </row>
    <row r="16" spans="1:9" x14ac:dyDescent="0.25">
      <c r="A16" s="1"/>
      <c r="B16" s="1">
        <f>IF(Table134[[#This Row],[Date]]="",B15,Table134[[#This Row],[Date]])</f>
        <v>42459</v>
      </c>
      <c r="C16" s="3">
        <f>WEEKNUM(Table134[[#This Row],[DateReal]]-1)</f>
        <v>14</v>
      </c>
      <c r="D16" s="3" t="str">
        <f>TEXT(Table134[[#This Row],[DateReal]], "ddd")</f>
        <v>Wed</v>
      </c>
      <c r="E16" t="s">
        <v>30</v>
      </c>
      <c r="F16" t="s">
        <v>250</v>
      </c>
      <c r="H16">
        <v>3</v>
      </c>
    </row>
    <row r="17" spans="1:21" x14ac:dyDescent="0.25">
      <c r="A17" s="1"/>
      <c r="B17" s="1">
        <f>IF(Table134[[#This Row],[Date]]="",B16,Table134[[#This Row],[Date]])</f>
        <v>42459</v>
      </c>
      <c r="C17" s="3">
        <f>WEEKNUM(Table134[[#This Row],[DateReal]]-1)</f>
        <v>14</v>
      </c>
      <c r="D17" s="3" t="str">
        <f>TEXT(Table134[[#This Row],[DateReal]], "ddd")</f>
        <v>Wed</v>
      </c>
      <c r="E17" t="s">
        <v>11</v>
      </c>
      <c r="F17" t="s">
        <v>30</v>
      </c>
      <c r="H17">
        <v>2.5</v>
      </c>
    </row>
    <row r="18" spans="1:21" x14ac:dyDescent="0.25">
      <c r="A18" s="1">
        <v>42460</v>
      </c>
      <c r="B18" s="1">
        <f>IF(Table134[[#This Row],[Date]]="",B17,Table134[[#This Row],[Date]])</f>
        <v>42460</v>
      </c>
      <c r="C18" s="3">
        <f>WEEKNUM(Table134[[#This Row],[DateReal]]-1)</f>
        <v>14</v>
      </c>
      <c r="D18" s="3" t="str">
        <f>TEXT(Table134[[#This Row],[DateReal]], "ddd")</f>
        <v>Thu</v>
      </c>
      <c r="E18" t="s">
        <v>11</v>
      </c>
      <c r="F18" t="s">
        <v>30</v>
      </c>
      <c r="H18">
        <v>1</v>
      </c>
    </row>
    <row r="19" spans="1:21" x14ac:dyDescent="0.25">
      <c r="A19" s="1"/>
      <c r="B19" s="1">
        <f>IF(Table134[[#This Row],[Date]]="",B18,Table134[[#This Row],[Date]])</f>
        <v>42460</v>
      </c>
      <c r="C19" s="3">
        <f>WEEKNUM(Table134[[#This Row],[DateReal]]-1)</f>
        <v>14</v>
      </c>
      <c r="D19" s="3" t="str">
        <f>TEXT(Table134[[#This Row],[DateReal]], "ddd")</f>
        <v>Thu</v>
      </c>
      <c r="E19" t="s">
        <v>9</v>
      </c>
      <c r="F19" t="s">
        <v>7</v>
      </c>
      <c r="H19">
        <v>0.5</v>
      </c>
    </row>
    <row r="20" spans="1:21" x14ac:dyDescent="0.25">
      <c r="A20" s="1"/>
      <c r="B20" s="1">
        <f>IF(Table134[[#This Row],[Date]]="",B19,Table134[[#This Row],[Date]])</f>
        <v>42460</v>
      </c>
      <c r="C20" s="3">
        <f>WEEKNUM(Table134[[#This Row],[DateReal]]-1)</f>
        <v>14</v>
      </c>
      <c r="D20" s="3" t="str">
        <f>TEXT(Table134[[#This Row],[DateReal]], "ddd")</f>
        <v>Thu</v>
      </c>
      <c r="E20" t="s">
        <v>30</v>
      </c>
      <c r="F20" t="s">
        <v>250</v>
      </c>
      <c r="H20">
        <f>4.5+2.5</f>
        <v>7</v>
      </c>
    </row>
    <row r="21" spans="1:21" x14ac:dyDescent="0.25">
      <c r="A21" s="1">
        <v>42461</v>
      </c>
      <c r="B21" s="1">
        <f>IF(Table134[[#This Row],[Date]]="",B20,Table134[[#This Row],[Date]])</f>
        <v>42461</v>
      </c>
      <c r="C21" s="3">
        <f>WEEKNUM(Table134[[#This Row],[DateReal]]-1)</f>
        <v>14</v>
      </c>
      <c r="D21" s="3" t="str">
        <f>TEXT(Table134[[#This Row],[DateReal]], "ddd")</f>
        <v>Fri</v>
      </c>
      <c r="E21" t="s">
        <v>9</v>
      </c>
      <c r="F21" t="s">
        <v>7</v>
      </c>
      <c r="G21" t="s">
        <v>279</v>
      </c>
      <c r="H21">
        <v>1</v>
      </c>
    </row>
    <row r="22" spans="1:21" x14ac:dyDescent="0.25">
      <c r="A22" s="1"/>
      <c r="B22" s="1">
        <f>IF(Table134[[#This Row],[Date]]="",B21,Table134[[#This Row],[Date]])</f>
        <v>42461</v>
      </c>
      <c r="C22" s="3">
        <f>WEEKNUM(Table134[[#This Row],[DateReal]]-1)</f>
        <v>14</v>
      </c>
      <c r="D22" s="3" t="str">
        <f>TEXT(Table134[[#This Row],[DateReal]], "ddd")</f>
        <v>Fri</v>
      </c>
      <c r="E22" t="s">
        <v>280</v>
      </c>
      <c r="F22" t="s">
        <v>14</v>
      </c>
      <c r="G22" t="s">
        <v>281</v>
      </c>
      <c r="H22">
        <v>3.5</v>
      </c>
    </row>
    <row r="23" spans="1:21" x14ac:dyDescent="0.25">
      <c r="A23" s="1"/>
      <c r="B23" s="1">
        <f>IF(Table134[[#This Row],[Date]]="",B22,Table134[[#This Row],[Date]])</f>
        <v>42461</v>
      </c>
      <c r="C23" s="3">
        <f>WEEKNUM(Table134[[#This Row],[DateReal]]-1)</f>
        <v>14</v>
      </c>
      <c r="D23" s="3" t="str">
        <f>TEXT(Table134[[#This Row],[DateReal]], "ddd")</f>
        <v>Fri</v>
      </c>
      <c r="E23" t="s">
        <v>9</v>
      </c>
      <c r="F23" t="s">
        <v>7</v>
      </c>
      <c r="G23" t="s">
        <v>39</v>
      </c>
      <c r="H23">
        <v>1</v>
      </c>
    </row>
    <row r="24" spans="1:21" x14ac:dyDescent="0.25">
      <c r="A24" s="1"/>
      <c r="B24" s="1">
        <f>IF(Table134[[#This Row],[Date]]="",B23,Table134[[#This Row],[Date]])</f>
        <v>42461</v>
      </c>
      <c r="C24" s="3">
        <f>WEEKNUM(Table134[[#This Row],[DateReal]]-1)</f>
        <v>14</v>
      </c>
      <c r="D24" s="3" t="str">
        <f>TEXT(Table134[[#This Row],[DateReal]], "ddd")</f>
        <v>Fri</v>
      </c>
      <c r="E24" t="s">
        <v>30</v>
      </c>
      <c r="F24" t="s">
        <v>250</v>
      </c>
      <c r="G24" t="s">
        <v>282</v>
      </c>
      <c r="H24">
        <v>0.5</v>
      </c>
    </row>
    <row r="25" spans="1:21" x14ac:dyDescent="0.25">
      <c r="A25" s="1"/>
      <c r="B25" s="1">
        <f>IF(Table134[[#This Row],[Date]]="",B24,Table134[[#This Row],[Date]])</f>
        <v>42461</v>
      </c>
      <c r="C25" s="3">
        <f>WEEKNUM(Table134[[#This Row],[DateReal]]-1)</f>
        <v>14</v>
      </c>
      <c r="D25" s="3" t="str">
        <f>TEXT(Table134[[#This Row],[DateReal]], "ddd")</f>
        <v>Fri</v>
      </c>
      <c r="E25" t="s">
        <v>15</v>
      </c>
      <c r="F25" t="s">
        <v>93</v>
      </c>
      <c r="H25">
        <v>0.5</v>
      </c>
    </row>
    <row r="26" spans="1:21" x14ac:dyDescent="0.25">
      <c r="A26" s="1"/>
      <c r="B26" s="1">
        <f>IF(Table134[[#This Row],[Date]]="",B25,Table134[[#This Row],[Date]])</f>
        <v>42461</v>
      </c>
      <c r="C26" s="3">
        <f>WEEKNUM(Table134[[#This Row],[DateReal]]-1)</f>
        <v>14</v>
      </c>
      <c r="D26" s="3" t="str">
        <f>TEXT(Table134[[#This Row],[DateReal]], "ddd")</f>
        <v>Fri</v>
      </c>
      <c r="E26" t="s">
        <v>15</v>
      </c>
      <c r="F26" t="s">
        <v>283</v>
      </c>
      <c r="H26">
        <v>1</v>
      </c>
    </row>
    <row r="27" spans="1:21" x14ac:dyDescent="0.25">
      <c r="A27" s="1">
        <v>42462</v>
      </c>
      <c r="B27" s="1">
        <f>IF(Table134[[#This Row],[Date]]="",B26,Table134[[#This Row],[Date]])</f>
        <v>42462</v>
      </c>
      <c r="C27" s="3">
        <f>WEEKNUM(Table134[[#This Row],[DateReal]]-1)</f>
        <v>14</v>
      </c>
      <c r="D27" s="3" t="str">
        <f>TEXT(Table134[[#This Row],[DateReal]], "ddd")</f>
        <v>Sat</v>
      </c>
      <c r="E27" t="s">
        <v>30</v>
      </c>
      <c r="F27" t="s">
        <v>250</v>
      </c>
      <c r="G27" t="s">
        <v>284</v>
      </c>
      <c r="H27">
        <v>4</v>
      </c>
    </row>
    <row r="28" spans="1:21" x14ac:dyDescent="0.25">
      <c r="A28" s="1"/>
      <c r="B28" s="1">
        <f>IF(Table134[[#This Row],[Date]]="",B27,Table134[[#This Row],[Date]])</f>
        <v>42462</v>
      </c>
      <c r="C28" s="3">
        <f>WEEKNUM(Table134[[#This Row],[DateReal]]-1)</f>
        <v>14</v>
      </c>
      <c r="D28" s="3" t="str">
        <f>TEXT(Table134[[#This Row],[DateReal]], "ddd")</f>
        <v>Sat</v>
      </c>
      <c r="E28" t="s">
        <v>30</v>
      </c>
      <c r="F28" t="s">
        <v>285</v>
      </c>
      <c r="H28">
        <v>0.5</v>
      </c>
      <c r="P28" s="5"/>
      <c r="Q28" s="4"/>
      <c r="R28" s="4"/>
      <c r="S28" s="4"/>
      <c r="T28" s="4"/>
      <c r="U28" s="4"/>
    </row>
    <row r="29" spans="1:21" x14ac:dyDescent="0.25">
      <c r="A29" s="1">
        <v>42464</v>
      </c>
      <c r="B29" s="1">
        <f>IF(Table134[[#This Row],[Date]]="",B28,Table134[[#This Row],[Date]])</f>
        <v>42464</v>
      </c>
      <c r="C29" s="3">
        <f>WEEKNUM(Table134[[#This Row],[DateReal]]-1)</f>
        <v>15</v>
      </c>
      <c r="D29" s="3" t="str">
        <f>TEXT(Table134[[#This Row],[DateReal]], "ddd")</f>
        <v>Mon</v>
      </c>
      <c r="E29" t="s">
        <v>11</v>
      </c>
      <c r="F29" t="s">
        <v>30</v>
      </c>
      <c r="H29">
        <v>1</v>
      </c>
    </row>
    <row r="30" spans="1:21" x14ac:dyDescent="0.25">
      <c r="A30" s="1"/>
      <c r="B30" s="1">
        <f>IF(Table134[[#This Row],[Date]]="",B29,Table134[[#This Row],[Date]])</f>
        <v>42464</v>
      </c>
      <c r="C30" s="3">
        <f>WEEKNUM(Table134[[#This Row],[DateReal]]-1)</f>
        <v>15</v>
      </c>
      <c r="D30" s="3" t="str">
        <f>TEXT(Table134[[#This Row],[DateReal]], "ddd")</f>
        <v>Mon</v>
      </c>
      <c r="E30" t="s">
        <v>30</v>
      </c>
      <c r="F30" t="s">
        <v>250</v>
      </c>
      <c r="G30" t="s">
        <v>284</v>
      </c>
      <c r="H30">
        <v>5.5</v>
      </c>
    </row>
    <row r="31" spans="1:21" x14ac:dyDescent="0.25">
      <c r="A31" s="1">
        <v>42465</v>
      </c>
      <c r="B31" s="1">
        <f>IF(Table134[[#This Row],[Date]]="",B30,Table134[[#This Row],[Date]])</f>
        <v>42465</v>
      </c>
      <c r="C31" s="3">
        <f>WEEKNUM(Table134[[#This Row],[DateReal]]-1)</f>
        <v>15</v>
      </c>
      <c r="D31" s="3" t="str">
        <f>TEXT(Table134[[#This Row],[DateReal]], "ddd")</f>
        <v>Tue</v>
      </c>
      <c r="E31" t="s">
        <v>30</v>
      </c>
      <c r="F31" t="s">
        <v>250</v>
      </c>
      <c r="G31" t="s">
        <v>284</v>
      </c>
      <c r="H31">
        <v>2.75</v>
      </c>
    </row>
    <row r="32" spans="1:21" x14ac:dyDescent="0.25">
      <c r="A32" s="1"/>
      <c r="B32" s="1">
        <f>IF(Table134[[#This Row],[Date]]="",B31,Table134[[#This Row],[Date]])</f>
        <v>42465</v>
      </c>
      <c r="C32" s="3">
        <f>WEEKNUM(Table134[[#This Row],[DateReal]]-1)</f>
        <v>15</v>
      </c>
      <c r="D32" s="3" t="str">
        <f>TEXT(Table134[[#This Row],[DateReal]], "ddd")</f>
        <v>Tue</v>
      </c>
      <c r="E32" t="s">
        <v>9</v>
      </c>
      <c r="F32" t="s">
        <v>7</v>
      </c>
      <c r="G32" t="s">
        <v>228</v>
      </c>
      <c r="H32">
        <v>0.75</v>
      </c>
    </row>
    <row r="33" spans="1:21" x14ac:dyDescent="0.25">
      <c r="A33" s="1"/>
      <c r="B33" s="1">
        <f>IF(Table134[[#This Row],[Date]]="",B32,Table134[[#This Row],[Date]])</f>
        <v>42465</v>
      </c>
      <c r="C33" s="3">
        <f>WEEKNUM(Table134[[#This Row],[DateReal]]-1)</f>
        <v>15</v>
      </c>
      <c r="D33" s="3" t="str">
        <f>TEXT(Table134[[#This Row],[DateReal]], "ddd")</f>
        <v>Tue</v>
      </c>
      <c r="E33" t="s">
        <v>82</v>
      </c>
      <c r="F33" t="s">
        <v>82</v>
      </c>
      <c r="H33">
        <v>1</v>
      </c>
    </row>
    <row r="34" spans="1:21" x14ac:dyDescent="0.25">
      <c r="A34" s="1"/>
      <c r="B34" s="1">
        <f>IF(Table134[[#This Row],[Date]]="",B33,Table134[[#This Row],[Date]])</f>
        <v>42465</v>
      </c>
      <c r="C34" s="3">
        <f>WEEKNUM(Table134[[#This Row],[DateReal]]-1)</f>
        <v>15</v>
      </c>
      <c r="D34" s="3" t="str">
        <f>TEXT(Table134[[#This Row],[DateReal]], "ddd")</f>
        <v>Tue</v>
      </c>
      <c r="E34" t="s">
        <v>15</v>
      </c>
      <c r="F34" t="s">
        <v>286</v>
      </c>
      <c r="H34">
        <v>1</v>
      </c>
    </row>
    <row r="35" spans="1:21" x14ac:dyDescent="0.25">
      <c r="A35" s="1"/>
      <c r="B35" s="1">
        <f>IF(Table134[[#This Row],[Date]]="",B34,Table134[[#This Row],[Date]])</f>
        <v>42465</v>
      </c>
      <c r="C35" s="3">
        <f>WEEKNUM(Table134[[#This Row],[DateReal]]-1)</f>
        <v>15</v>
      </c>
      <c r="D35" s="3" t="str">
        <f>TEXT(Table134[[#This Row],[DateReal]], "ddd")</f>
        <v>Tue</v>
      </c>
      <c r="E35" t="s">
        <v>7</v>
      </c>
      <c r="F35" t="s">
        <v>7</v>
      </c>
      <c r="H35">
        <v>0.5</v>
      </c>
    </row>
    <row r="36" spans="1:21" x14ac:dyDescent="0.25">
      <c r="A36" s="1">
        <v>42466</v>
      </c>
      <c r="B36" s="1">
        <f>IF(Table134[[#This Row],[Date]]="",B35,Table134[[#This Row],[Date]])</f>
        <v>42466</v>
      </c>
      <c r="C36" s="3">
        <f>WEEKNUM(Table134[[#This Row],[DateReal]]-1)</f>
        <v>15</v>
      </c>
      <c r="D36" s="3" t="str">
        <f>TEXT(Table134[[#This Row],[DateReal]], "ddd")</f>
        <v>Wed</v>
      </c>
      <c r="E36" t="s">
        <v>15</v>
      </c>
      <c r="F36" t="s">
        <v>286</v>
      </c>
      <c r="H36">
        <v>5.5</v>
      </c>
    </row>
    <row r="37" spans="1:21" x14ac:dyDescent="0.25">
      <c r="A37" s="1"/>
      <c r="B37" s="1">
        <f>IF(Table134[[#This Row],[Date]]="",B36,Table134[[#This Row],[Date]])</f>
        <v>42466</v>
      </c>
      <c r="C37" s="3">
        <f>WEEKNUM(Table134[[#This Row],[DateReal]]-1)</f>
        <v>15</v>
      </c>
      <c r="D37" s="3" t="str">
        <f>TEXT(Table134[[#This Row],[DateReal]], "ddd")</f>
        <v>Wed</v>
      </c>
      <c r="E37" t="s">
        <v>11</v>
      </c>
      <c r="F37" t="s">
        <v>20</v>
      </c>
      <c r="H37">
        <v>0.5</v>
      </c>
    </row>
    <row r="38" spans="1:21" x14ac:dyDescent="0.25">
      <c r="A38" s="1">
        <v>42468</v>
      </c>
      <c r="B38" s="1">
        <f>IF(Table134[[#This Row],[Date]]="",B37,Table134[[#This Row],[Date]])</f>
        <v>42468</v>
      </c>
      <c r="C38" s="3">
        <f>WEEKNUM(Table134[[#This Row],[DateReal]]-1)</f>
        <v>15</v>
      </c>
      <c r="D38" s="3" t="str">
        <f>TEXT(Table134[[#This Row],[DateReal]], "ddd")</f>
        <v>Fri</v>
      </c>
      <c r="E38" t="s">
        <v>7</v>
      </c>
      <c r="F38" t="s">
        <v>115</v>
      </c>
      <c r="H38">
        <v>1</v>
      </c>
    </row>
    <row r="39" spans="1:21" x14ac:dyDescent="0.25">
      <c r="A39" s="1"/>
      <c r="B39" s="1">
        <f>IF(Table134[[#This Row],[Date]]="",B38,Table134[[#This Row],[Date]])</f>
        <v>42468</v>
      </c>
      <c r="C39" s="3">
        <f>WEEKNUM(Table134[[#This Row],[DateReal]]-1)</f>
        <v>15</v>
      </c>
      <c r="D39" s="3" t="str">
        <f>TEXT(Table134[[#This Row],[DateReal]], "ddd")</f>
        <v>Fri</v>
      </c>
      <c r="E39" t="s">
        <v>276</v>
      </c>
      <c r="F39" t="s">
        <v>287</v>
      </c>
      <c r="H39">
        <v>2</v>
      </c>
    </row>
    <row r="40" spans="1:21" x14ac:dyDescent="0.25">
      <c r="A40" s="1"/>
      <c r="B40" s="1">
        <f>IF(Table134[[#This Row],[Date]]="",B39,Table134[[#This Row],[Date]])</f>
        <v>42468</v>
      </c>
      <c r="C40" s="3">
        <f>WEEKNUM(Table134[[#This Row],[DateReal]]-1)</f>
        <v>15</v>
      </c>
      <c r="D40" s="3" t="str">
        <f>TEXT(Table134[[#This Row],[DateReal]], "ddd")</f>
        <v>Fri</v>
      </c>
      <c r="E40" t="s">
        <v>15</v>
      </c>
      <c r="F40" t="s">
        <v>283</v>
      </c>
      <c r="H40">
        <v>0.5</v>
      </c>
    </row>
    <row r="41" spans="1:21" x14ac:dyDescent="0.25">
      <c r="A41" s="1"/>
      <c r="B41" s="1">
        <f>IF(Table134[[#This Row],[Date]]="",B40,Table134[[#This Row],[Date]])</f>
        <v>42468</v>
      </c>
      <c r="C41" s="3">
        <f>WEEKNUM(Table134[[#This Row],[DateReal]]-1)</f>
        <v>15</v>
      </c>
      <c r="D41" s="3" t="str">
        <f>TEXT(Table134[[#This Row],[DateReal]], "ddd")</f>
        <v>Fri</v>
      </c>
      <c r="E41" t="s">
        <v>15</v>
      </c>
      <c r="F41" t="s">
        <v>286</v>
      </c>
      <c r="G41" t="s">
        <v>223</v>
      </c>
      <c r="H41">
        <v>0.5</v>
      </c>
    </row>
    <row r="42" spans="1:21" x14ac:dyDescent="0.25">
      <c r="A42" s="1"/>
      <c r="B42" s="1">
        <f>IF(Table134[[#This Row],[Date]]="",B41,Table134[[#This Row],[Date]])</f>
        <v>42468</v>
      </c>
      <c r="C42" s="3">
        <f>WEEKNUM(Table134[[#This Row],[DateReal]]-1)</f>
        <v>15</v>
      </c>
      <c r="D42" s="3" t="str">
        <f>TEXT(Table134[[#This Row],[DateReal]], "ddd")</f>
        <v>Fri</v>
      </c>
      <c r="E42" t="s">
        <v>11</v>
      </c>
      <c r="F42" t="s">
        <v>30</v>
      </c>
      <c r="H42">
        <v>2</v>
      </c>
    </row>
    <row r="43" spans="1:21" x14ac:dyDescent="0.25">
      <c r="A43" s="1">
        <v>42469</v>
      </c>
      <c r="B43" s="1">
        <f>IF(Table134[[#This Row],[Date]]="",B42,Table134[[#This Row],[Date]])</f>
        <v>42469</v>
      </c>
      <c r="C43" s="3">
        <f>WEEKNUM(Table134[[#This Row],[DateReal]]-1)</f>
        <v>15</v>
      </c>
      <c r="D43" s="3" t="str">
        <f>TEXT(Table134[[#This Row],[DateReal]], "ddd")</f>
        <v>Sat</v>
      </c>
      <c r="E43" t="s">
        <v>288</v>
      </c>
      <c r="F43" t="s">
        <v>289</v>
      </c>
      <c r="H43">
        <v>4.5</v>
      </c>
      <c r="K43" s="14" t="s">
        <v>59</v>
      </c>
      <c r="L43" s="2">
        <f>MAX(Table134[Date])</f>
        <v>42471</v>
      </c>
      <c r="M43">
        <f ca="1">SUM(OFFSET(Table134[Time],MATCH(L43,Table134[DateReal],0)-1,0, MATCH(L43,Table134[DateReal],1)-MATCH(L43,Table134[DateReal],0)+1,1))</f>
        <v>1.5</v>
      </c>
      <c r="N43" t="s">
        <v>60</v>
      </c>
      <c r="Q43" s="10" t="s">
        <v>100</v>
      </c>
      <c r="R43" s="10" t="s">
        <v>155</v>
      </c>
      <c r="S43" s="10" t="s">
        <v>156</v>
      </c>
      <c r="T43" s="10" t="s">
        <v>157</v>
      </c>
      <c r="U43" s="10" t="s">
        <v>239</v>
      </c>
    </row>
    <row r="44" spans="1:21" x14ac:dyDescent="0.25">
      <c r="A44" s="1"/>
      <c r="B44" s="1">
        <f>IF(Table134[[#This Row],[Date]]="",B43,Table134[[#This Row],[Date]])</f>
        <v>42469</v>
      </c>
      <c r="C44" s="3">
        <f>WEEKNUM(Table134[[#This Row],[DateReal]]-1)</f>
        <v>15</v>
      </c>
      <c r="D44" s="3" t="str">
        <f>TEXT(Table134[[#This Row],[DateReal]], "ddd")</f>
        <v>Sat</v>
      </c>
      <c r="E44" t="s">
        <v>280</v>
      </c>
      <c r="F44" t="s">
        <v>14</v>
      </c>
      <c r="H44">
        <v>1</v>
      </c>
      <c r="K44" s="14"/>
      <c r="P44" s="10" t="s">
        <v>30</v>
      </c>
      <c r="Q44">
        <f t="array" ref="Q44">SUM((Table134[Weeknum]=thisweek)*(Table134[Category]=$P44)*Table134[Time])</f>
        <v>0.75</v>
      </c>
      <c r="R44">
        <f t="array" ref="R44">SUM((Table134[Weeknum]=lastweek)*(Table134[Category]=$P44)*Table134[Time])</f>
        <v>8.25</v>
      </c>
      <c r="S44">
        <f t="array" ref="S44">SUM((Table134[Weeknum]=$L$47)*(Table134[Category]=$P44)*Table134[Time])</f>
        <v>16.5</v>
      </c>
      <c r="T44">
        <f t="array" ref="T44">SUM((Table134[Weeknum]=$L$48)*(Table134[Category]=$P44)*Table134[Time])</f>
        <v>0</v>
      </c>
      <c r="U44">
        <f t="array" ref="U44">SUM((Table134[DateReal]&gt;qstart)*(Table134[Category]=$P44)*Table134[Time])</f>
        <v>25.5</v>
      </c>
    </row>
    <row r="45" spans="1:21" x14ac:dyDescent="0.25">
      <c r="A45" s="1">
        <v>42471</v>
      </c>
      <c r="B45" s="1">
        <f>IF(Table134[[#This Row],[Date]]="",B44,Table134[[#This Row],[Date]])</f>
        <v>42471</v>
      </c>
      <c r="C45" s="3">
        <f>WEEKNUM(Table134[[#This Row],[DateReal]]-1)</f>
        <v>16</v>
      </c>
      <c r="D45" s="3" t="str">
        <f>TEXT(Table134[[#This Row],[DateReal]], "ddd")</f>
        <v>Mon</v>
      </c>
      <c r="E45" t="s">
        <v>11</v>
      </c>
      <c r="F45" t="s">
        <v>30</v>
      </c>
      <c r="H45">
        <v>0.75</v>
      </c>
      <c r="K45" s="14" t="s">
        <v>63</v>
      </c>
      <c r="L45">
        <f>WEEKNUM(L43-1)</f>
        <v>16</v>
      </c>
      <c r="M45">
        <f ca="1">SUM(OFFSET(Table134[Time],MATCH(L45,Table134[Weeknum],0)-1,0, MATCH(L45,Table134[Weeknum],1)-MATCH(L45,Table134[Weeknum],0)+1,1))</f>
        <v>1.5</v>
      </c>
      <c r="N45" t="s">
        <v>60</v>
      </c>
      <c r="P45" s="10" t="s">
        <v>54</v>
      </c>
      <c r="Q45">
        <f t="array" ref="Q45">SUM((Table134[Weeknum]=thisweek)*(Table134[Category]=$P45)*Table134[Time])</f>
        <v>0</v>
      </c>
      <c r="R45">
        <f t="array" ref="R45">SUM((Table134[Weeknum]=lastweek)*(Table134[Category]=$P45)*Table134[Time])</f>
        <v>0</v>
      </c>
      <c r="S45">
        <f t="array" ref="S45">SUM((Table134[Weeknum]=$L$47)*(Table134[Category]=$P45)*Table134[Time])</f>
        <v>0</v>
      </c>
      <c r="T45">
        <f t="array" ref="T45">SUM((Table134[Weeknum]=$L$48)*(Table134[Category]=$P45)*Table134[Time])</f>
        <v>0</v>
      </c>
      <c r="U45">
        <f t="array" ref="U45">SUM((Table134[DateReal]&gt;qstart)*(Table134[Category]=$P45)*Table134[Time])</f>
        <v>0</v>
      </c>
    </row>
    <row r="46" spans="1:21" x14ac:dyDescent="0.25">
      <c r="A46" s="1"/>
      <c r="B46" s="1">
        <f>IF(Table134[[#This Row],[Date]]="",B45,Table134[[#This Row],[Date]])</f>
        <v>42471</v>
      </c>
      <c r="C46" s="3">
        <f>WEEKNUM(Table134[[#This Row],[DateReal]]-1)</f>
        <v>16</v>
      </c>
      <c r="D46" s="3" t="str">
        <f>TEXT(Table134[[#This Row],[DateReal]], "ddd")</f>
        <v>Mon</v>
      </c>
      <c r="E46" t="s">
        <v>30</v>
      </c>
      <c r="F46" t="s">
        <v>31</v>
      </c>
      <c r="H46">
        <v>0.75</v>
      </c>
      <c r="K46" s="14" t="s">
        <v>61</v>
      </c>
      <c r="L46">
        <f>L45-1</f>
        <v>15</v>
      </c>
      <c r="M46">
        <f ca="1">SUM(OFFSET(Table134[Time],MATCH(L46,Table134[Weeknum],0)-1,0, MATCH(L46,Table134[Weeknum],1)-MATCH(L46,Table134[Weeknum],0)+1,1))</f>
        <v>30</v>
      </c>
      <c r="N46" t="s">
        <v>60</v>
      </c>
      <c r="P46" s="10" t="s">
        <v>9</v>
      </c>
      <c r="Q46">
        <f t="array" ref="Q46">SUM((Table134[Weeknum]=thisweek)*(Table134[Category]=$P46)*Table134[Time])</f>
        <v>0</v>
      </c>
      <c r="R46">
        <f t="array" ref="R46">SUM((Table134[Weeknum]=lastweek)*(Table134[Category]=$P46)*Table134[Time])</f>
        <v>0.75</v>
      </c>
      <c r="S46">
        <f t="array" ref="S46">SUM((Table134[Weeknum]=$L$47)*(Table134[Category]=$P46)*Table134[Time])</f>
        <v>5.5</v>
      </c>
      <c r="T46">
        <f t="array" ref="T46">SUM((Table134[Weeknum]=$L$48)*(Table134[Category]=$P46)*Table134[Time])</f>
        <v>0</v>
      </c>
      <c r="U46">
        <f t="array" ref="U46">SUM((Table134[DateReal]&gt;qstart)*(Table134[Category]=$P46)*Table134[Time])</f>
        <v>6.25</v>
      </c>
    </row>
    <row r="47" spans="1:21" x14ac:dyDescent="0.25">
      <c r="K47" s="14" t="s">
        <v>156</v>
      </c>
      <c r="L47">
        <f>L46-1</f>
        <v>14</v>
      </c>
      <c r="M47">
        <f ca="1">SUM(OFFSET(Table134[Time],MATCH(L47,Table134[Weeknum],0)-1,0, MATCH(L47,Table134[Weeknum],1)-MATCH(L47,Table134[Weeknum],0)+1,1))</f>
        <v>37.5</v>
      </c>
      <c r="N47" t="s">
        <v>60</v>
      </c>
      <c r="P47" s="10" t="s">
        <v>276</v>
      </c>
      <c r="Q47">
        <f t="array" ref="Q47">SUM((Table134[Weeknum]=thisweek)*(Table134[Category]=$P47)*Table134[Time])</f>
        <v>0</v>
      </c>
      <c r="R47">
        <f t="array" ref="R47">SUM((Table134[Weeknum]=lastweek)*(Table134[Category]=$P47)*Table134[Time])</f>
        <v>2</v>
      </c>
      <c r="S47">
        <f t="array" ref="S47">SUM((Table134[Weeknum]=$L$47)*(Table134[Category]=$P47)*Table134[Time])</f>
        <v>1</v>
      </c>
      <c r="T47">
        <f t="array" ref="T47">SUM((Table134[Weeknum]=$L$48)*(Table134[Category]=$P47)*Table134[Time])</f>
        <v>0</v>
      </c>
      <c r="U47">
        <f t="array" ref="U47">SUM((Table134[DateReal]&gt;qstart)*(Table134[Category]=$P47)*Table134[Time])</f>
        <v>3</v>
      </c>
    </row>
    <row r="48" spans="1:21" x14ac:dyDescent="0.25">
      <c r="K48" s="14" t="s">
        <v>157</v>
      </c>
      <c r="L48">
        <f>L47-1</f>
        <v>13</v>
      </c>
      <c r="M48" t="e">
        <f ca="1">SUM(OFFSET(Table134[Time],MATCH(L48,Table134[Weeknum],0)-1,0, MATCH(L48,Table134[Weeknum],1)-MATCH(L48,Table134[Weeknum],0)+1,1))</f>
        <v>#N/A</v>
      </c>
      <c r="N48" t="s">
        <v>60</v>
      </c>
      <c r="P48" s="10" t="s">
        <v>4</v>
      </c>
      <c r="Q48">
        <f t="array" ref="Q48">SUM((Table134[Weeknum]=thisweek)*(Table134[Category]=$P48)*Table134[Time])</f>
        <v>0</v>
      </c>
      <c r="R48">
        <f t="array" ref="R48">SUM((Table134[Weeknum]=lastweek)*(Table134[Category]=$P48)*Table134[Time])</f>
        <v>0</v>
      </c>
      <c r="S48">
        <f t="array" ref="S48">SUM((Table134[Weeknum]=$L$47)*(Table134[Category]=$P48)*Table134[Time])</f>
        <v>0</v>
      </c>
      <c r="T48">
        <f t="array" ref="T48">SUM((Table134[Weeknum]=$L$48)*(Table134[Category]=$P48)*Table134[Time])</f>
        <v>0</v>
      </c>
      <c r="U48">
        <f t="array" ref="U48">SUM((Table134[DateReal]&gt;qstart)*(Table134[Category]=$P48)*Table134[Time])</f>
        <v>0</v>
      </c>
    </row>
    <row r="49" spans="11:21" x14ac:dyDescent="0.25">
      <c r="K49" s="14"/>
      <c r="P49" s="10" t="s">
        <v>15</v>
      </c>
      <c r="Q49">
        <f t="array" ref="Q49">SUM((Table134[Weeknum]=thisweek)*(Table134[Category]=$P49)*Table134[Time])</f>
        <v>0</v>
      </c>
      <c r="R49">
        <f t="array" ref="R49">SUM((Table134[Weeknum]=lastweek)*(Table134[Category]=$P49)*Table134[Time])</f>
        <v>7.5</v>
      </c>
      <c r="S49">
        <f t="array" ref="S49">SUM((Table134[Weeknum]=$L$47)*(Table134[Category]=$P49)*Table134[Time])</f>
        <v>1.5</v>
      </c>
      <c r="T49">
        <f t="array" ref="T49">SUM((Table134[Weeknum]=$L$48)*(Table134[Category]=$P49)*Table134[Time])</f>
        <v>0</v>
      </c>
      <c r="U49">
        <f t="array" ref="U49">SUM((Table134[DateReal]&gt;qstart)*(Table134[Category]=$P49)*Table134[Time])</f>
        <v>9</v>
      </c>
    </row>
    <row r="50" spans="11:21" x14ac:dyDescent="0.25">
      <c r="K50" s="14"/>
      <c r="P50" s="10" t="s">
        <v>11</v>
      </c>
      <c r="Q50">
        <f t="array" ref="Q50">SUM((Table134[Weeknum]=thisweek)*(Table134[Category]=$P50)*Table134[Time])</f>
        <v>0.75</v>
      </c>
      <c r="R50">
        <f t="array" ref="R50">SUM((Table134[Weeknum]=lastweek)*(Table134[Category]=$P50)*Table134[Time])</f>
        <v>3.5</v>
      </c>
      <c r="S50">
        <f t="array" ref="S50">SUM((Table134[Weeknum]=$L$47)*(Table134[Category]=$P50)*Table134[Time])</f>
        <v>6</v>
      </c>
      <c r="T50">
        <f t="array" ref="T50">SUM((Table134[Weeknum]=$L$48)*(Table134[Category]=$P50)*Table134[Time])</f>
        <v>0</v>
      </c>
      <c r="U50">
        <f t="array" ref="U50">SUM((Table134[DateReal]&gt;qstart)*(Table134[Category]=$P50)*Table134[Time])</f>
        <v>9.25</v>
      </c>
    </row>
    <row r="51" spans="11:21" x14ac:dyDescent="0.25">
      <c r="K51" s="14" t="s">
        <v>70</v>
      </c>
      <c r="L51" s="2">
        <f>INT(L43 - WEEKDAY(L43)+2)</f>
        <v>42471</v>
      </c>
      <c r="M51">
        <f ca="1">IFERROR(SUM(OFFSET(Table134[Time],MATCH(L51,Table134[DateReal],0)-1,0, MATCH(L51,Table134[DateReal],1)-MATCH(L51,Table134[DateReal],0)+1,1)),0)</f>
        <v>1.5</v>
      </c>
      <c r="P51" s="10" t="s">
        <v>14</v>
      </c>
      <c r="Q51">
        <f t="array" ref="Q51">SUM((Table134[Weeknum]=thisweek)*(Table134[Category]=$P51)*Table134[Time])</f>
        <v>0</v>
      </c>
      <c r="R51">
        <f t="array" ref="R51">SUM((Table134[Weeknum]=lastweek)*(Table134[Category]=$P51)*Table134[Time])</f>
        <v>0</v>
      </c>
      <c r="S51">
        <f t="array" ref="S51">SUM((Table134[Weeknum]=$L$47)*(Table134[Category]=$P51)*Table134[Time])</f>
        <v>0</v>
      </c>
      <c r="T51">
        <f t="array" ref="T51">SUM((Table134[Weeknum]=$L$48)*(Table134[Category]=$P51)*Table134[Time])</f>
        <v>0</v>
      </c>
      <c r="U51">
        <f t="array" ref="U51">SUM((Table134[DateReal]&gt;qstart)*(Table134[Category]=$P51)*Table134[Time])</f>
        <v>0</v>
      </c>
    </row>
    <row r="52" spans="11:21" x14ac:dyDescent="0.25">
      <c r="K52" s="14" t="s">
        <v>71</v>
      </c>
      <c r="L52" s="2">
        <f>L51+1</f>
        <v>42472</v>
      </c>
      <c r="M52">
        <f ca="1">IFERROR(SUM(OFFSET(Table134[Time],MATCH(L52,Table134[DateReal],0)-1,0, MATCH(L52,Table134[DateReal],1)-MATCH(L52,Table134[DateReal],0)+1,1)),0)</f>
        <v>0</v>
      </c>
      <c r="P52" s="10" t="s">
        <v>280</v>
      </c>
      <c r="Q52">
        <f t="array" ref="Q52">SUM((Table134[Weeknum]=thisweek)*(Table134[Category]=$P52)*Table134[Time])</f>
        <v>0</v>
      </c>
      <c r="R52">
        <f t="array" ref="R52">SUM((Table134[Weeknum]=lastweek)*(Table134[Category]=$P52)*Table134[Time])</f>
        <v>1</v>
      </c>
      <c r="S52">
        <f t="array" ref="S52">SUM((Table134[Weeknum]=$L$47)*(Table134[Category]=$P52)*Table134[Time])</f>
        <v>3.5</v>
      </c>
      <c r="T52">
        <f t="array" ref="T52">SUM((Table134[Weeknum]=$L$48)*(Table134[Category]=$P52)*Table134[Time])</f>
        <v>0</v>
      </c>
      <c r="U52">
        <f t="array" ref="U52">SUM((Table134[DateReal]&gt;qstart)*(Table134[Category]=$P52)*Table134[Time])</f>
        <v>4.5</v>
      </c>
    </row>
    <row r="53" spans="11:21" x14ac:dyDescent="0.25">
      <c r="K53" s="14" t="s">
        <v>72</v>
      </c>
      <c r="L53" s="2">
        <f t="shared" ref="L53:L56" si="0">L52+1</f>
        <v>42473</v>
      </c>
      <c r="M53">
        <f ca="1">IFERROR(SUM(OFFSET(Table134[Time],MATCH(L53,Table134[DateReal],0)-1,0, MATCH(L53,Table134[DateReal],1)-MATCH(L53,Table134[DateReal],0)+1,1)),0)</f>
        <v>0</v>
      </c>
      <c r="P53" s="10" t="s">
        <v>288</v>
      </c>
      <c r="Q53">
        <f t="array" ref="Q53">SUM((Table134[Weeknum]=thisweek)*(Table134[Category]=$P53)*Table134[Time])</f>
        <v>0</v>
      </c>
      <c r="R53">
        <f t="array" ref="R53">SUM((Table134[Weeknum]=lastweek)*(Table134[Category]=$P53)*Table134[Time])</f>
        <v>4.5</v>
      </c>
      <c r="S53">
        <f t="array" ref="S53">SUM((Table134[Weeknum]=$L$47)*(Table134[Category]=$P53)*Table134[Time])</f>
        <v>0</v>
      </c>
      <c r="T53">
        <f t="array" ref="T53">SUM((Table134[Weeknum]=$L$48)*(Table134[Category]=$P53)*Table134[Time])</f>
        <v>0</v>
      </c>
      <c r="U53">
        <f t="array" ref="U53">SUM((Table134[DateReal]&gt;qstart)*(Table134[Category]=$P53)*Table134[Time])</f>
        <v>4.5</v>
      </c>
    </row>
    <row r="54" spans="11:21" x14ac:dyDescent="0.25">
      <c r="K54" s="14" t="s">
        <v>73</v>
      </c>
      <c r="L54" s="2">
        <f t="shared" si="0"/>
        <v>42474</v>
      </c>
      <c r="M54">
        <f ca="1">IFERROR(SUM(OFFSET(Table134[Time],MATCH(L54,Table134[DateReal],0)-1,0, MATCH(L54,Table134[DateReal],1)-MATCH(L54,Table134[DateReal],0)+1,1)),0)</f>
        <v>0</v>
      </c>
      <c r="P54" s="10" t="s">
        <v>7</v>
      </c>
      <c r="Q54">
        <f t="array" ref="Q54">SUM((Table134[Weeknum]=thisweek)*(Table134[Category]=$P54)*Table134[Time])</f>
        <v>0</v>
      </c>
      <c r="R54">
        <f t="array" ref="R54">SUM((Table134[Weeknum]=lastweek)*(Table134[Category]=$P54)*Table134[Time])</f>
        <v>1.5</v>
      </c>
      <c r="S54">
        <f t="array" ref="S54">SUM((Table134[Weeknum]=$L$47)*(Table134[Category]=$P54)*Table134[Time])</f>
        <v>2</v>
      </c>
      <c r="T54">
        <f t="array" ref="T54">SUM((Table134[Weeknum]=$L$48)*(Table134[Category]=$P54)*Table134[Time])</f>
        <v>0</v>
      </c>
      <c r="U54">
        <f t="array" ref="U54">SUM((Table134[DateReal]&gt;qstart)*(Table134[Category]=$P54)*Table134[Time])</f>
        <v>3</v>
      </c>
    </row>
    <row r="55" spans="11:21" x14ac:dyDescent="0.25">
      <c r="K55" s="14" t="s">
        <v>74</v>
      </c>
      <c r="L55" s="2">
        <f t="shared" si="0"/>
        <v>42475</v>
      </c>
      <c r="M55">
        <f ca="1">IFERROR(SUM(OFFSET(Table134[Time],MATCH(L55,Table134[DateReal],0)-1,0, MATCH(L55,Table134[DateReal],1)-MATCH(L55,Table134[DateReal],0)+1,1)),0)</f>
        <v>0</v>
      </c>
      <c r="P55" s="10" t="s">
        <v>45</v>
      </c>
      <c r="Q55">
        <f t="array" ref="Q55">SUM((Table134[Weeknum]=thisweek)*(Table134[Category]=$P55)*Table134[Time])</f>
        <v>0</v>
      </c>
      <c r="R55">
        <f t="array" ref="R55">SUM((Table134[Weeknum]=lastweek)*(Table134[Category]=$P55)*Table134[Time])</f>
        <v>0</v>
      </c>
      <c r="S55">
        <f t="array" ref="S55">SUM((Table134[Weeknum]=$L$47)*(Table134[Category]=$P55)*Table134[Time])</f>
        <v>1.5</v>
      </c>
      <c r="T55">
        <f t="array" ref="T55">SUM((Table134[Weeknum]=$L$48)*(Table134[Category]=$P55)*Table134[Time])</f>
        <v>0</v>
      </c>
      <c r="U55">
        <f t="array" ref="U55">SUM((Table134[DateReal]&gt;qstart)*(Table134[Category]=$P55)*Table134[Time])</f>
        <v>1.5</v>
      </c>
    </row>
    <row r="56" spans="11:21" x14ac:dyDescent="0.25">
      <c r="K56" s="14" t="s">
        <v>75</v>
      </c>
      <c r="L56" s="2">
        <f t="shared" si="0"/>
        <v>42476</v>
      </c>
      <c r="M56">
        <f ca="1">IFERROR(SUM(OFFSET(Table134[Time],MATCH(L56,Table134[DateReal],0)-1,0, MATCH(L56,Table134[DateReal],1)-MATCH(L56,Table134[DateReal],0)+1,1)),0)</f>
        <v>0</v>
      </c>
      <c r="P56" s="10" t="s">
        <v>101</v>
      </c>
      <c r="Q56">
        <f t="array" ref="Q56">SUM((Table134[Weeknum]=thisweek)*(Table134[Category]=$P56)*Table134[Time])</f>
        <v>0</v>
      </c>
      <c r="R56">
        <f t="array" ref="R56">SUM((Table134[Weeknum]=lastweek)*(Table134[Category]=$P56)*Table134[Time])</f>
        <v>0</v>
      </c>
      <c r="S56">
        <f t="array" ref="S56">SUM((Table134[Weeknum]=$L$47)*(Table134[Category]=$P56)*Table134[Time])</f>
        <v>0</v>
      </c>
      <c r="T56">
        <f t="array" ref="T56">SUM((Table134[Weeknum]=$L$48)*(Table134[Category]=$P56)*Table134[Time])</f>
        <v>0</v>
      </c>
      <c r="U56">
        <f t="array" ref="U56">SUM((Table134[DateReal]&gt;qstart)*(Table134[Category]=$P56)*Table134[Time])</f>
        <v>0</v>
      </c>
    </row>
    <row r="57" spans="11:21" x14ac:dyDescent="0.25">
      <c r="P57" s="10" t="s">
        <v>102</v>
      </c>
      <c r="Q57" t="s">
        <v>103</v>
      </c>
      <c r="R57" t="s">
        <v>104</v>
      </c>
      <c r="S57" t="s">
        <v>107</v>
      </c>
    </row>
    <row r="58" spans="11:21" x14ac:dyDescent="0.25">
      <c r="P58" s="10"/>
    </row>
    <row r="59" spans="11:21" x14ac:dyDescent="0.25">
      <c r="K59" s="14" t="s">
        <v>160</v>
      </c>
      <c r="M59" s="1">
        <v>42457</v>
      </c>
      <c r="P59" s="10"/>
    </row>
    <row r="60" spans="11:21" x14ac:dyDescent="0.25">
      <c r="K60" s="14" t="s">
        <v>162</v>
      </c>
      <c r="M60">
        <f>(NETWORKDAYS(qstart,L43)+1)*8</f>
        <v>96</v>
      </c>
      <c r="N60" t="s">
        <v>60</v>
      </c>
    </row>
    <row r="61" spans="11:21" x14ac:dyDescent="0.25">
      <c r="K61" s="14" t="s">
        <v>161</v>
      </c>
      <c r="M61">
        <f t="array" ref="M61">SUM((Table134[DateReal]&gt;=qstart)*Table134[Time])</f>
        <v>69</v>
      </c>
      <c r="N61" t="s">
        <v>60</v>
      </c>
    </row>
    <row r="62" spans="11:21" x14ac:dyDescent="0.25">
      <c r="K62" s="14" t="s">
        <v>183</v>
      </c>
      <c r="M62">
        <f>M60-M61</f>
        <v>27</v>
      </c>
      <c r="N62" t="s">
        <v>60</v>
      </c>
    </row>
    <row r="63" spans="11:21" x14ac:dyDescent="0.25">
      <c r="K63" s="14" t="s">
        <v>187</v>
      </c>
      <c r="M63">
        <f t="array" ref="M63">SUM((Table134[Category]="Sick")*Table134[Time])</f>
        <v>0</v>
      </c>
      <c r="N63" t="s">
        <v>60</v>
      </c>
    </row>
    <row r="141" spans="17:25" x14ac:dyDescent="0.25">
      <c r="W141" s="4"/>
      <c r="X141" s="4"/>
      <c r="Y141" s="4"/>
    </row>
    <row r="142" spans="17:25" x14ac:dyDescent="0.25">
      <c r="Q142" s="5"/>
      <c r="R142" s="4"/>
      <c r="S142" s="4"/>
      <c r="T142" s="4"/>
      <c r="U142" s="4"/>
      <c r="V142" s="4"/>
      <c r="W142" s="4"/>
      <c r="X142" s="4"/>
      <c r="Y142" s="4"/>
    </row>
    <row r="143" spans="17:25" x14ac:dyDescent="0.25">
      <c r="Q143" s="5"/>
      <c r="R143" s="4"/>
      <c r="S143" s="4"/>
      <c r="T143" s="4"/>
      <c r="U143" s="4"/>
      <c r="V143" s="4"/>
      <c r="W143" s="4"/>
      <c r="X143" s="4"/>
      <c r="Y143" s="4"/>
    </row>
    <row r="144" spans="17:25" x14ac:dyDescent="0.25">
      <c r="Q144" s="5"/>
      <c r="R144" s="4"/>
      <c r="S144" s="4"/>
      <c r="T144" s="4"/>
      <c r="U144" s="4"/>
      <c r="V144" s="4"/>
      <c r="W144" s="4"/>
      <c r="X144" s="4"/>
      <c r="Y144" s="4"/>
    </row>
    <row r="145" spans="25:25" x14ac:dyDescent="0.25">
      <c r="Y145" s="4"/>
    </row>
    <row r="146" spans="25:25" x14ac:dyDescent="0.25">
      <c r="Y146" s="4"/>
    </row>
    <row r="147" spans="25:25" x14ac:dyDescent="0.25">
      <c r="Y147" s="4"/>
    </row>
    <row r="177" spans="17:24" x14ac:dyDescent="0.25">
      <c r="Q177" s="5"/>
      <c r="R177" s="4"/>
      <c r="S177" s="4"/>
      <c r="T177" s="4"/>
      <c r="U177" s="4"/>
      <c r="V177" s="4"/>
      <c r="W177" s="4"/>
      <c r="X177" s="4"/>
    </row>
    <row r="178" spans="17:24" x14ac:dyDescent="0.25">
      <c r="Q178" s="5"/>
      <c r="R178" s="4"/>
      <c r="S178" s="4"/>
      <c r="T178" s="4"/>
      <c r="U178" s="4"/>
      <c r="V178" s="4"/>
      <c r="W178" s="4"/>
      <c r="X178" s="4"/>
    </row>
    <row r="179" spans="17:24" x14ac:dyDescent="0.25">
      <c r="Q179" s="5"/>
      <c r="R179" s="4"/>
      <c r="S179" s="4"/>
      <c r="T179" s="4"/>
      <c r="U179" s="4"/>
      <c r="V179" s="4"/>
      <c r="W179" s="4"/>
      <c r="X179" s="4"/>
    </row>
    <row r="180" spans="17:24" x14ac:dyDescent="0.25">
      <c r="Q180" s="5"/>
      <c r="R180" s="4"/>
      <c r="S180" s="4"/>
      <c r="T180" s="4"/>
      <c r="U180" s="4"/>
      <c r="V180" s="4"/>
      <c r="W180" s="4"/>
      <c r="X180" s="4"/>
    </row>
    <row r="181" spans="17:24" x14ac:dyDescent="0.25">
      <c r="Q181" s="5"/>
      <c r="R181" s="4"/>
      <c r="S181" s="4"/>
      <c r="T181" s="4"/>
      <c r="U181" s="4"/>
      <c r="V181" s="4"/>
      <c r="W181" s="4"/>
      <c r="X181" s="4"/>
    </row>
  </sheetData>
  <conditionalFormatting sqref="Q44:Q56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{B2CB756B-B8A1-4ED4-B1AA-5F6B87771F04}</x14:id>
        </ext>
      </extLst>
    </cfRule>
  </conditionalFormatting>
  <conditionalFormatting sqref="S59:S63">
    <cfRule type="colorScale" priority="13">
      <colorScale>
        <cfvo type="num" val="0.5"/>
        <cfvo type="num" val="1"/>
        <cfvo type="num" val="2"/>
        <color rgb="FFFFC000"/>
        <color rgb="FF00B050"/>
        <color rgb="FFFFC000"/>
      </colorScale>
    </cfRule>
  </conditionalFormatting>
  <conditionalFormatting sqref="R44:T5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{7F982D22-6F6F-4A1E-B23E-78E8EA6C9AB4}</x14:id>
        </ext>
      </extLst>
    </cfRule>
  </conditionalFormatting>
  <conditionalFormatting sqref="S58">
    <cfRule type="colorScale" priority="10">
      <colorScale>
        <cfvo type="num" val="0.5"/>
        <cfvo type="num" val="1"/>
        <cfvo type="num" val="2"/>
        <color rgb="FFFFC000"/>
        <color rgb="FF00B050"/>
        <color rgb="FFFFC000"/>
      </colorScale>
    </cfRule>
  </conditionalFormatting>
  <conditionalFormatting sqref="R44:T56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{CAB12CC9-D2B7-4E9A-AAB6-55462EB2E384}</x14:id>
        </ext>
      </extLst>
    </cfRule>
  </conditionalFormatting>
  <conditionalFormatting sqref="U44:U56">
    <cfRule type="dataBar" priority="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{6A198BD4-2F48-44CB-9DD2-FE775B12B989}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2CB756B-B8A1-4ED4-B1AA-5F6B87771F0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Q44:Q56</xm:sqref>
        </x14:conditionalFormatting>
        <x14:conditionalFormatting xmlns:xm="http://schemas.microsoft.com/office/excel/2006/main">
          <x14:cfRule type="dataBar" id="{7F982D22-6F6F-4A1E-B23E-78E8EA6C9A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R44:T56</xm:sqref>
        </x14:conditionalFormatting>
        <x14:conditionalFormatting xmlns:xm="http://schemas.microsoft.com/office/excel/2006/main">
          <x14:cfRule type="dataBar" id="{CAB12CC9-D2B7-4E9A-AAB6-55462EB2E38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R44:T56</xm:sqref>
        </x14:conditionalFormatting>
        <x14:conditionalFormatting xmlns:xm="http://schemas.microsoft.com/office/excel/2006/main">
          <x14:cfRule type="dataBar" id="{6A198BD4-2F48-44CB-9DD2-FE775B12B98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U44:U56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Autumn 2015</vt:lpstr>
      <vt:lpstr>Winter 2016</vt:lpstr>
      <vt:lpstr>Spring 2016</vt:lpstr>
      <vt:lpstr>'Spring 2016'!lastweek</vt:lpstr>
      <vt:lpstr>'Winter 2016'!lastweek</vt:lpstr>
      <vt:lpstr>lastweek</vt:lpstr>
      <vt:lpstr>'Spring 2016'!nextweek</vt:lpstr>
      <vt:lpstr>'Winter 2016'!nextweek</vt:lpstr>
      <vt:lpstr>nextweek</vt:lpstr>
      <vt:lpstr>'Spring 2016'!qstart</vt:lpstr>
      <vt:lpstr>'Winter 2016'!qstart</vt:lpstr>
      <vt:lpstr>qstart</vt:lpstr>
      <vt:lpstr>'Spring 2016'!thisweek</vt:lpstr>
      <vt:lpstr>'Winter 2016'!thisweek</vt:lpstr>
      <vt:lpstr>thisweek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Weiss</dc:creator>
  <cp:lastModifiedBy>Ben</cp:lastModifiedBy>
  <dcterms:created xsi:type="dcterms:W3CDTF">2015-08-27T00:26:32Z</dcterms:created>
  <dcterms:modified xsi:type="dcterms:W3CDTF">2016-04-12T16:10:12Z</dcterms:modified>
</cp:coreProperties>
</file>