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https://d.docs.live.net/739de58965a7c2c5/Documents/Endeavour/Round 36/"/>
    </mc:Choice>
  </mc:AlternateContent>
  <xr:revisionPtr revIDLastSave="3" documentId="8_{D0CB2D97-4B72-4EA4-A9FF-D516FE5164A8}" xr6:coauthVersionLast="47" xr6:coauthVersionMax="47" xr10:uidLastSave="{B879BD2E-B45B-4B35-8344-2FF4F1D107AE}"/>
  <bookViews>
    <workbookView xWindow="-108" yWindow="-108" windowWidth="23256" windowHeight="12456" xr2:uid="{F88C372B-E5E7-4144-9154-BF11B0B2A8E9}"/>
  </bookViews>
  <sheets>
    <sheet name="Summary" sheetId="2" r:id="rId1"/>
    <sheet name="2020" sheetId="4" r:id="rId2"/>
    <sheet name="2023 2024" sheetId="1" r:id="rId3"/>
    <sheet name="2021 2022" sheetId="3" r:id="rId4"/>
  </sheets>
  <calcPr calcId="191029"/>
</workbook>
</file>

<file path=xl/calcChain.xml><?xml version="1.0" encoding="utf-8"?>
<calcChain xmlns="http://schemas.openxmlformats.org/spreadsheetml/2006/main">
  <c r="I101" i="2" l="1"/>
  <c r="H101" i="2"/>
  <c r="I91" i="2"/>
  <c r="H91" i="2"/>
  <c r="H98" i="2"/>
  <c r="I98" i="2" s="1"/>
  <c r="C43" i="2"/>
  <c r="C42" i="2"/>
  <c r="D102" i="2" s="1"/>
  <c r="C41" i="2"/>
  <c r="C40" i="2"/>
  <c r="C39" i="2"/>
  <c r="C38" i="2"/>
  <c r="D98" i="2" s="1"/>
  <c r="C37" i="2"/>
  <c r="C97" i="2" s="1"/>
  <c r="C36" i="2"/>
  <c r="C35" i="2"/>
  <c r="C34" i="2"/>
  <c r="C33" i="2"/>
  <c r="C32" i="2"/>
  <c r="C31" i="2"/>
  <c r="D91" i="2" s="1"/>
  <c r="C30" i="2"/>
  <c r="D90" i="2" s="1"/>
  <c r="C29" i="2"/>
  <c r="D89" i="2" s="1"/>
  <c r="C28" i="2"/>
  <c r="D88" i="2" s="1"/>
  <c r="C26" i="2"/>
  <c r="C25" i="2"/>
  <c r="C24" i="2"/>
  <c r="C23" i="2"/>
  <c r="D84" i="2"/>
  <c r="D85" i="2"/>
  <c r="D33" i="2"/>
  <c r="D34" i="2"/>
  <c r="D35" i="2"/>
  <c r="E95" i="2" s="1"/>
  <c r="D36" i="2"/>
  <c r="D37" i="2"/>
  <c r="D38" i="2"/>
  <c r="D39" i="2"/>
  <c r="E99" i="2" s="1"/>
  <c r="D40" i="2"/>
  <c r="E100" i="2" s="1"/>
  <c r="D41" i="2"/>
  <c r="D42" i="2"/>
  <c r="D43" i="2"/>
  <c r="D32" i="2"/>
  <c r="E92" i="2" s="1"/>
  <c r="D29" i="2"/>
  <c r="D30" i="2"/>
  <c r="D31" i="2"/>
  <c r="E93" i="2"/>
  <c r="E101" i="2"/>
  <c r="D103" i="2"/>
  <c r="D28" i="2"/>
  <c r="D24" i="2"/>
  <c r="D25" i="2"/>
  <c r="D26" i="2"/>
  <c r="D23" i="2"/>
  <c r="E43" i="2"/>
  <c r="E42" i="2"/>
  <c r="E41" i="2"/>
  <c r="E40" i="2"/>
  <c r="E39" i="2"/>
  <c r="E38" i="2"/>
  <c r="F98" i="2" s="1"/>
  <c r="E37" i="2"/>
  <c r="E97" i="2" s="1"/>
  <c r="E36" i="2"/>
  <c r="F96" i="2" s="1"/>
  <c r="E35" i="2"/>
  <c r="E34" i="2"/>
  <c r="E33" i="2"/>
  <c r="E32" i="2"/>
  <c r="E31" i="2"/>
  <c r="F91" i="2" s="1"/>
  <c r="E30" i="2"/>
  <c r="F90" i="2" s="1"/>
  <c r="E29" i="2"/>
  <c r="F89" i="2" s="1"/>
  <c r="E28" i="2"/>
  <c r="F88" i="2" s="1"/>
  <c r="E26" i="2"/>
  <c r="E25" i="2"/>
  <c r="E24" i="2"/>
  <c r="E23" i="2"/>
  <c r="E83" i="2" s="1"/>
  <c r="E27" i="2"/>
  <c r="E84" i="2"/>
  <c r="F83" i="2"/>
  <c r="F33" i="2"/>
  <c r="F34" i="2"/>
  <c r="F35" i="2"/>
  <c r="F36" i="2"/>
  <c r="F37" i="2"/>
  <c r="F38" i="2"/>
  <c r="G38" i="2" s="1"/>
  <c r="F39" i="2"/>
  <c r="F40" i="2"/>
  <c r="F100" i="2" s="1"/>
  <c r="F41" i="2"/>
  <c r="F42" i="2"/>
  <c r="F43" i="2"/>
  <c r="F32" i="2"/>
  <c r="F31" i="2"/>
  <c r="F30" i="2"/>
  <c r="F29" i="2"/>
  <c r="G30" i="2"/>
  <c r="F92" i="2"/>
  <c r="F94" i="2"/>
  <c r="G35" i="2"/>
  <c r="H35" i="2" s="1"/>
  <c r="I35" i="2" s="1"/>
  <c r="G42" i="2"/>
  <c r="H42" i="2" s="1"/>
  <c r="I42" i="2" s="1"/>
  <c r="F103" i="2"/>
  <c r="F28" i="2"/>
  <c r="F24" i="2"/>
  <c r="F84" i="2" s="1"/>
  <c r="F25" i="2"/>
  <c r="F26" i="2"/>
  <c r="F23" i="2"/>
  <c r="G37" i="2"/>
  <c r="H37" i="2" s="1"/>
  <c r="I37" i="2" s="1"/>
  <c r="G29" i="2"/>
  <c r="H29" i="2" s="1"/>
  <c r="I29" i="2" s="1"/>
  <c r="G28" i="2"/>
  <c r="H28" i="2" s="1"/>
  <c r="I28" i="2" s="1"/>
  <c r="I106" i="2"/>
  <c r="H106" i="2"/>
  <c r="G106" i="2"/>
  <c r="G46" i="2" s="1"/>
  <c r="H46" i="2" s="1"/>
  <c r="I46" i="2" s="1"/>
  <c r="I105" i="2"/>
  <c r="H105" i="2"/>
  <c r="G105" i="2"/>
  <c r="G45" i="2" s="1"/>
  <c r="H45" i="2" s="1"/>
  <c r="I45" i="2" s="1"/>
  <c r="I104" i="2"/>
  <c r="H104" i="2"/>
  <c r="G104" i="2"/>
  <c r="G44" i="2" s="1"/>
  <c r="H44" i="2" s="1"/>
  <c r="I44" i="2" s="1"/>
  <c r="I103" i="2"/>
  <c r="H103" i="2"/>
  <c r="G103" i="2"/>
  <c r="I102" i="2"/>
  <c r="H102" i="2"/>
  <c r="G102" i="2"/>
  <c r="G41" i="2"/>
  <c r="H41" i="2" s="1"/>
  <c r="I41" i="2" s="1"/>
  <c r="I100" i="2"/>
  <c r="H100" i="2"/>
  <c r="G100" i="2"/>
  <c r="I99" i="2"/>
  <c r="H99" i="2"/>
  <c r="G99" i="2"/>
  <c r="G39" i="2" s="1"/>
  <c r="H39" i="2" s="1"/>
  <c r="I39" i="2" s="1"/>
  <c r="I97" i="2"/>
  <c r="H97" i="2"/>
  <c r="G97" i="2"/>
  <c r="I96" i="2"/>
  <c r="H96" i="2"/>
  <c r="G96" i="2"/>
  <c r="I95" i="2"/>
  <c r="H95" i="2"/>
  <c r="G95" i="2"/>
  <c r="I94" i="2"/>
  <c r="H94" i="2"/>
  <c r="G94" i="2"/>
  <c r="I93" i="2"/>
  <c r="H93" i="2"/>
  <c r="G93" i="2"/>
  <c r="G33" i="2" s="1"/>
  <c r="H33" i="2" s="1"/>
  <c r="I33" i="2" s="1"/>
  <c r="I92" i="2"/>
  <c r="H92" i="2"/>
  <c r="G92" i="2"/>
  <c r="G31" i="2"/>
  <c r="H31" i="2" s="1"/>
  <c r="I31" i="2" s="1"/>
  <c r="I90" i="2"/>
  <c r="H90" i="2"/>
  <c r="G90" i="2"/>
  <c r="I89" i="2"/>
  <c r="H89" i="2"/>
  <c r="G89" i="2"/>
  <c r="I88" i="2"/>
  <c r="H88" i="2"/>
  <c r="G88" i="2"/>
  <c r="I86" i="2"/>
  <c r="H86" i="2"/>
  <c r="G86" i="2"/>
  <c r="G26" i="2" s="1"/>
  <c r="H26" i="2" s="1"/>
  <c r="I26" i="2" s="1"/>
  <c r="I85" i="2"/>
  <c r="H85" i="2"/>
  <c r="G85" i="2"/>
  <c r="G25" i="2" s="1"/>
  <c r="H25" i="2" s="1"/>
  <c r="I25" i="2" s="1"/>
  <c r="I84" i="2"/>
  <c r="H84" i="2"/>
  <c r="G84" i="2"/>
  <c r="I83" i="2"/>
  <c r="H83" i="2"/>
  <c r="G83" i="2"/>
  <c r="G23" i="2" s="1"/>
  <c r="H23" i="2" s="1"/>
  <c r="I23" i="2" s="1"/>
  <c r="F106" i="2"/>
  <c r="E106" i="2"/>
  <c r="D106" i="2"/>
  <c r="F105" i="2"/>
  <c r="E105" i="2"/>
  <c r="D105" i="2"/>
  <c r="F104" i="2"/>
  <c r="E104" i="2"/>
  <c r="D104" i="2"/>
  <c r="C103" i="2"/>
  <c r="B103" i="2"/>
  <c r="E102" i="2"/>
  <c r="F101" i="2"/>
  <c r="D99" i="2"/>
  <c r="B97" i="2"/>
  <c r="E94" i="2"/>
  <c r="D94" i="2"/>
  <c r="F93" i="2"/>
  <c r="E91" i="2"/>
  <c r="F86" i="2"/>
  <c r="E86" i="2"/>
  <c r="D86" i="2"/>
  <c r="C86" i="2"/>
  <c r="B86" i="2"/>
  <c r="F85" i="2"/>
  <c r="E85" i="2"/>
  <c r="C85" i="2"/>
  <c r="B85" i="2"/>
  <c r="D83" i="2"/>
  <c r="C83" i="2"/>
  <c r="B83" i="2"/>
  <c r="B64" i="2"/>
  <c r="B60" i="2"/>
  <c r="H65" i="2"/>
  <c r="I65" i="2" s="1"/>
  <c r="H64" i="2"/>
  <c r="I64" i="2" s="1"/>
  <c r="H61" i="2"/>
  <c r="I61" i="2" s="1"/>
  <c r="H60" i="2"/>
  <c r="I60" i="2" s="1"/>
  <c r="B46" i="2"/>
  <c r="C106" i="2" s="1"/>
  <c r="B45" i="2"/>
  <c r="C105" i="2" s="1"/>
  <c r="B44" i="2"/>
  <c r="C104" i="2" s="1"/>
  <c r="B36" i="2"/>
  <c r="B96" i="2" s="1"/>
  <c r="B32" i="2"/>
  <c r="B42" i="2"/>
  <c r="B102" i="2" s="1"/>
  <c r="B38" i="2"/>
  <c r="B41" i="2"/>
  <c r="C101" i="2" s="1"/>
  <c r="B40" i="2"/>
  <c r="C100" i="2" s="1"/>
  <c r="B39" i="2"/>
  <c r="C99" i="2" s="1"/>
  <c r="B35" i="2"/>
  <c r="B95" i="2" s="1"/>
  <c r="B34" i="2"/>
  <c r="B94" i="2" s="1"/>
  <c r="B33" i="2"/>
  <c r="C93" i="2" s="1"/>
  <c r="B74" i="2"/>
  <c r="B31" i="2"/>
  <c r="E72" i="2"/>
  <c r="E76" i="2" s="1"/>
  <c r="C76" i="2"/>
  <c r="C27" i="2" s="1"/>
  <c r="D76" i="2"/>
  <c r="D27" i="2" s="1"/>
  <c r="F76" i="2"/>
  <c r="F27" i="2" s="1"/>
  <c r="B75" i="2"/>
  <c r="B30" i="2"/>
  <c r="B29" i="2"/>
  <c r="B28" i="2"/>
  <c r="B24" i="2"/>
  <c r="F17" i="2"/>
  <c r="F16" i="2"/>
  <c r="F15" i="2"/>
  <c r="F14" i="2"/>
  <c r="G14" i="2" s="1"/>
  <c r="F13" i="2"/>
  <c r="G13" i="2" s="1"/>
  <c r="F12" i="2"/>
  <c r="F11" i="2"/>
  <c r="F10" i="2"/>
  <c r="G10" i="2" s="1"/>
  <c r="F9" i="2"/>
  <c r="F8" i="2"/>
  <c r="F7" i="2"/>
  <c r="E17" i="2"/>
  <c r="E16" i="2"/>
  <c r="E15" i="2"/>
  <c r="E14" i="2"/>
  <c r="E13" i="2"/>
  <c r="E12" i="2"/>
  <c r="E11" i="2"/>
  <c r="E10" i="2"/>
  <c r="E9" i="2"/>
  <c r="E8" i="2"/>
  <c r="E7" i="2"/>
  <c r="D17" i="2"/>
  <c r="D16" i="2"/>
  <c r="D15" i="2"/>
  <c r="D14" i="2"/>
  <c r="D13" i="2"/>
  <c r="D12" i="2"/>
  <c r="D11" i="2"/>
  <c r="D10" i="2"/>
  <c r="D9" i="2"/>
  <c r="D8" i="2"/>
  <c r="D7" i="2"/>
  <c r="C17" i="2"/>
  <c r="C16" i="2"/>
  <c r="C15" i="2"/>
  <c r="C14" i="2"/>
  <c r="C13" i="2"/>
  <c r="C12" i="2"/>
  <c r="C11" i="2"/>
  <c r="C10" i="2"/>
  <c r="C9" i="2"/>
  <c r="C8" i="2"/>
  <c r="C7" i="2"/>
  <c r="B17" i="2"/>
  <c r="B68" i="2" s="1"/>
  <c r="B16" i="2"/>
  <c r="B67" i="2" s="1"/>
  <c r="B15" i="2"/>
  <c r="B66" i="2" s="1"/>
  <c r="B14" i="2"/>
  <c r="B65" i="2" s="1"/>
  <c r="B13" i="2"/>
  <c r="B12" i="2"/>
  <c r="B63" i="2" s="1"/>
  <c r="B11" i="2"/>
  <c r="B62" i="2" s="1"/>
  <c r="B10" i="2"/>
  <c r="B61" i="2" s="1"/>
  <c r="B8" i="2"/>
  <c r="B59" i="2" s="1"/>
  <c r="B7" i="2"/>
  <c r="B58" i="2" s="1"/>
  <c r="C45" i="4"/>
  <c r="C47" i="4" s="1"/>
  <c r="C20" i="4"/>
  <c r="C49" i="4" s="1"/>
  <c r="C18" i="4"/>
  <c r="C5" i="2"/>
  <c r="D5" i="2" s="1"/>
  <c r="E5" i="2" s="1"/>
  <c r="F5" i="2" s="1"/>
  <c r="G5" i="2" s="1"/>
  <c r="H5" i="2" s="1"/>
  <c r="I5" i="2" s="1"/>
  <c r="E52" i="3"/>
  <c r="F52" i="3" s="1"/>
  <c r="C52" i="3"/>
  <c r="E50" i="3"/>
  <c r="F50" i="3" s="1"/>
  <c r="C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E19" i="3"/>
  <c r="E21" i="3" s="1"/>
  <c r="C19" i="3"/>
  <c r="C21" i="3" s="1"/>
  <c r="C54" i="3" s="1"/>
  <c r="F18" i="3"/>
  <c r="F17" i="3"/>
  <c r="F16" i="3"/>
  <c r="F15" i="3"/>
  <c r="F14" i="3"/>
  <c r="F13" i="3"/>
  <c r="F12" i="3"/>
  <c r="F11" i="3"/>
  <c r="F10" i="3"/>
  <c r="F9" i="3"/>
  <c r="F8" i="3"/>
  <c r="E52" i="1"/>
  <c r="F52" i="1" s="1"/>
  <c r="C52" i="1"/>
  <c r="E50" i="1"/>
  <c r="F50" i="1" s="1"/>
  <c r="C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E19" i="1"/>
  <c r="E21" i="1" s="1"/>
  <c r="C19" i="1"/>
  <c r="C21" i="1" s="1"/>
  <c r="C54" i="1" s="1"/>
  <c r="F18" i="1"/>
  <c r="F17" i="1"/>
  <c r="F16" i="1"/>
  <c r="F15" i="1"/>
  <c r="F14" i="1"/>
  <c r="F13" i="1"/>
  <c r="F12" i="1"/>
  <c r="F11" i="1"/>
  <c r="F10" i="1"/>
  <c r="F9" i="1"/>
  <c r="F8" i="1"/>
  <c r="C88" i="2" l="1"/>
  <c r="C89" i="2"/>
  <c r="D97" i="2"/>
  <c r="C91" i="2"/>
  <c r="C92" i="2"/>
  <c r="D96" i="2"/>
  <c r="C98" i="2"/>
  <c r="C90" i="2"/>
  <c r="C47" i="2"/>
  <c r="C84" i="2"/>
  <c r="D100" i="2"/>
  <c r="D47" i="2"/>
  <c r="D92" i="2"/>
  <c r="D95" i="2"/>
  <c r="D93" i="2"/>
  <c r="D101" i="2"/>
  <c r="E103" i="2"/>
  <c r="E47" i="2"/>
  <c r="E90" i="2"/>
  <c r="E88" i="2"/>
  <c r="E89" i="2"/>
  <c r="E98" i="2"/>
  <c r="F99" i="2"/>
  <c r="F97" i="2"/>
  <c r="E96" i="2"/>
  <c r="G36" i="2"/>
  <c r="H36" i="2" s="1"/>
  <c r="I36" i="2" s="1"/>
  <c r="F102" i="2"/>
  <c r="G34" i="2"/>
  <c r="H34" i="2" s="1"/>
  <c r="I34" i="2" s="1"/>
  <c r="G43" i="2"/>
  <c r="H43" i="2" s="1"/>
  <c r="I43" i="2" s="1"/>
  <c r="F95" i="2"/>
  <c r="G32" i="2"/>
  <c r="H32" i="2" s="1"/>
  <c r="I32" i="2" s="1"/>
  <c r="G40" i="2"/>
  <c r="H40" i="2" s="1"/>
  <c r="I40" i="2" s="1"/>
  <c r="G24" i="2"/>
  <c r="H24" i="2" s="1"/>
  <c r="F47" i="2"/>
  <c r="F48" i="2" s="1"/>
  <c r="H38" i="2"/>
  <c r="I38" i="2" s="1"/>
  <c r="H30" i="2"/>
  <c r="I30" i="2" s="1"/>
  <c r="B99" i="2"/>
  <c r="G27" i="2"/>
  <c r="H27" i="2" s="1"/>
  <c r="I27" i="2" s="1"/>
  <c r="I24" i="2"/>
  <c r="B101" i="2"/>
  <c r="B91" i="2"/>
  <c r="B98" i="2"/>
  <c r="B106" i="2"/>
  <c r="F87" i="2"/>
  <c r="C102" i="2"/>
  <c r="C96" i="2"/>
  <c r="C94" i="2"/>
  <c r="B88" i="2"/>
  <c r="B104" i="2"/>
  <c r="B84" i="2"/>
  <c r="B92" i="2"/>
  <c r="C95" i="2"/>
  <c r="B100" i="2"/>
  <c r="B90" i="2"/>
  <c r="D87" i="2"/>
  <c r="B89" i="2"/>
  <c r="B105" i="2"/>
  <c r="B93" i="2"/>
  <c r="C58" i="2"/>
  <c r="D64" i="2"/>
  <c r="F58" i="2"/>
  <c r="F66" i="2"/>
  <c r="E87" i="2"/>
  <c r="F63" i="2"/>
  <c r="F65" i="2"/>
  <c r="E58" i="2"/>
  <c r="E66" i="2"/>
  <c r="F60" i="2"/>
  <c r="D62" i="2"/>
  <c r="D59" i="2"/>
  <c r="D67" i="2"/>
  <c r="F64" i="2"/>
  <c r="C64" i="2"/>
  <c r="C61" i="2"/>
  <c r="E63" i="2"/>
  <c r="C66" i="2"/>
  <c r="C63" i="2"/>
  <c r="E60" i="2"/>
  <c r="E68" i="2"/>
  <c r="E65" i="2"/>
  <c r="F62" i="2"/>
  <c r="E67" i="2"/>
  <c r="D63" i="2"/>
  <c r="F61" i="2"/>
  <c r="D61" i="2"/>
  <c r="C65" i="2"/>
  <c r="E59" i="2"/>
  <c r="C59" i="2"/>
  <c r="C67" i="2"/>
  <c r="E61" i="2"/>
  <c r="C62" i="2"/>
  <c r="D60" i="2"/>
  <c r="C68" i="2"/>
  <c r="D65" i="2"/>
  <c r="E62" i="2"/>
  <c r="F59" i="2"/>
  <c r="F67" i="2"/>
  <c r="D66" i="2"/>
  <c r="D68" i="2"/>
  <c r="E64" i="2"/>
  <c r="G9" i="2"/>
  <c r="H9" i="2" s="1"/>
  <c r="I9" i="2" s="1"/>
  <c r="F68" i="2"/>
  <c r="C60" i="2"/>
  <c r="D58" i="2"/>
  <c r="H10" i="2"/>
  <c r="I10" i="2" s="1"/>
  <c r="H13" i="2"/>
  <c r="I13" i="2" s="1"/>
  <c r="H14" i="2"/>
  <c r="B76" i="2"/>
  <c r="B27" i="2" s="1"/>
  <c r="D18" i="2"/>
  <c r="C18" i="2"/>
  <c r="E18" i="2"/>
  <c r="F18" i="2"/>
  <c r="B18" i="2"/>
  <c r="E54" i="3"/>
  <c r="F54" i="3" s="1"/>
  <c r="F21" i="3"/>
  <c r="F19" i="3"/>
  <c r="E54" i="1"/>
  <c r="F54" i="1" s="1"/>
  <c r="F21" i="1"/>
  <c r="F19" i="1"/>
  <c r="D48" i="2" l="1"/>
  <c r="E48" i="2"/>
  <c r="H47" i="2"/>
  <c r="I47" i="2"/>
  <c r="G47" i="2"/>
  <c r="G48" i="2" s="1"/>
  <c r="G63" i="2"/>
  <c r="H63" i="2" s="1"/>
  <c r="I63" i="2" s="1"/>
  <c r="B47" i="2"/>
  <c r="B48" i="2" s="1"/>
  <c r="B87" i="2"/>
  <c r="G66" i="2"/>
  <c r="H66" i="2" s="1"/>
  <c r="I66" i="2" s="1"/>
  <c r="B19" i="2"/>
  <c r="C87" i="2"/>
  <c r="F19" i="2"/>
  <c r="G8" i="2"/>
  <c r="C19" i="2"/>
  <c r="D19" i="2"/>
  <c r="G58" i="2"/>
  <c r="G7" i="2" s="1"/>
  <c r="G62" i="2"/>
  <c r="H62" i="2" s="1"/>
  <c r="I62" i="2" s="1"/>
  <c r="E19" i="2"/>
  <c r="G67" i="2"/>
  <c r="H67" i="2" s="1"/>
  <c r="I67" i="2" s="1"/>
  <c r="D50" i="2"/>
  <c r="D52" i="2" s="1"/>
  <c r="G68" i="2"/>
  <c r="G12" i="2"/>
  <c r="H12" i="2" s="1"/>
  <c r="I12" i="2" s="1"/>
  <c r="F50" i="2"/>
  <c r="F52" i="2" s="1"/>
  <c r="C50" i="2"/>
  <c r="C52" i="2" s="1"/>
  <c r="E50" i="2"/>
  <c r="E52" i="2" s="1"/>
  <c r="I14" i="2"/>
  <c r="I48" i="2" l="1"/>
  <c r="H48" i="2"/>
  <c r="H58" i="2"/>
  <c r="I58" i="2" s="1"/>
  <c r="C48" i="2"/>
  <c r="B50" i="2"/>
  <c r="B52" i="2" s="1"/>
  <c r="H59" i="2"/>
  <c r="I59" i="2" s="1"/>
  <c r="G15" i="2"/>
  <c r="H15" i="2" s="1"/>
  <c r="I15" i="2" s="1"/>
  <c r="G11" i="2"/>
  <c r="H11" i="2" s="1"/>
  <c r="G16" i="2"/>
  <c r="H16" i="2" s="1"/>
  <c r="I16" i="2" s="1"/>
  <c r="H7" i="2"/>
  <c r="I7" i="2" s="1"/>
  <c r="H68" i="2"/>
  <c r="I68" i="2" s="1"/>
  <c r="G17" i="2"/>
  <c r="H8" i="2" l="1"/>
  <c r="I8" i="2" s="1"/>
  <c r="H17" i="2"/>
  <c r="I17" i="2" s="1"/>
  <c r="I11" i="2"/>
  <c r="I18" i="2" s="1"/>
  <c r="G18" i="2"/>
  <c r="H18" i="2" l="1"/>
  <c r="H50" i="2" s="1"/>
  <c r="I19" i="2"/>
  <c r="I50" i="2"/>
  <c r="G50" i="2"/>
  <c r="G19" i="2"/>
  <c r="H19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lukch</author>
  </authors>
  <commentList>
    <comment ref="B32" authorId="0" shapeId="0" xr:uid="{814F5743-839A-43D3-A239-52CAAE7EC5B2}">
      <text>
        <r>
          <rPr>
            <b/>
            <sz val="9"/>
            <color indexed="81"/>
            <rFont val="Tahoma"/>
            <family val="2"/>
          </rPr>
          <t>lukch:</t>
        </r>
        <r>
          <rPr>
            <sz val="9"/>
            <color indexed="81"/>
            <rFont val="Tahoma"/>
            <family val="2"/>
          </rPr>
          <t xml:space="preserve">
Labeled as "Lecture costs" in 2020</t>
        </r>
      </text>
    </comment>
    <comment ref="B36" authorId="0" shapeId="0" xr:uid="{5AC0D9AF-E86C-4207-85C3-B703C8C57212}">
      <text>
        <r>
          <rPr>
            <b/>
            <sz val="9"/>
            <color indexed="81"/>
            <rFont val="Tahoma"/>
            <family val="2"/>
          </rPr>
          <t>lukch:</t>
        </r>
        <r>
          <rPr>
            <sz val="9"/>
            <color indexed="81"/>
            <rFont val="Tahoma"/>
            <family val="2"/>
          </rPr>
          <t xml:space="preserve">
Labeled as "Cooking program exp" in 2020</t>
        </r>
      </text>
    </comment>
  </commentList>
</comments>
</file>

<file path=xl/sharedStrings.xml><?xml version="1.0" encoding="utf-8"?>
<sst xmlns="http://schemas.openxmlformats.org/spreadsheetml/2006/main" count="265" uniqueCount="80">
  <si>
    <t>HOME ON THE HILL SUPPORTIVE HSG</t>
  </si>
  <si>
    <t>Comparative Income Statement</t>
  </si>
  <si>
    <t xml:space="preserve"> </t>
  </si>
  <si>
    <t>Actual 01/07/2022 to 30/06/2023</t>
  </si>
  <si>
    <t>Actual 01/07/2023 to 30/06/2024</t>
  </si>
  <si>
    <t>Percent</t>
  </si>
  <si>
    <t>REVENUE</t>
  </si>
  <si>
    <t>Revenue</t>
  </si>
  <si>
    <t>Workshop/lecture revenue</t>
  </si>
  <si>
    <t>United Way Grant</t>
  </si>
  <si>
    <t>Grant Canada Summer Jobs</t>
  </si>
  <si>
    <t>Grants</t>
  </si>
  <si>
    <t>Foundations</t>
  </si>
  <si>
    <t>Donations general</t>
  </si>
  <si>
    <t>Bingo Revenue</t>
  </si>
  <si>
    <t>Cdn Red Cross Grant</t>
  </si>
  <si>
    <t>Fundraising revenue</t>
  </si>
  <si>
    <t>Donations Capital</t>
  </si>
  <si>
    <t>Rent revenue</t>
  </si>
  <si>
    <t>Total Revenue</t>
  </si>
  <si>
    <t>TOTAL REVENUE</t>
  </si>
  <si>
    <t>EXPENSE</t>
  </si>
  <si>
    <t>EXPENSES</t>
  </si>
  <si>
    <t>Accreditation expenses</t>
  </si>
  <si>
    <t>Professional fees</t>
  </si>
  <si>
    <t>Fundraising  expense</t>
  </si>
  <si>
    <t>Capital supplies</t>
  </si>
  <si>
    <t>Salaries Accreditation</t>
  </si>
  <si>
    <t>Program Coordinator salary</t>
  </si>
  <si>
    <t>Seniors salaries</t>
  </si>
  <si>
    <t>Insurance</t>
  </si>
  <si>
    <t>Office expenses</t>
  </si>
  <si>
    <t>Promotion &amp; communication</t>
  </si>
  <si>
    <t>Rent expense</t>
  </si>
  <si>
    <t>Salaries</t>
  </si>
  <si>
    <t>Education &amp; Training</t>
  </si>
  <si>
    <t>Travel</t>
  </si>
  <si>
    <t>Art program expenses</t>
  </si>
  <si>
    <t>Family support expenses</t>
  </si>
  <si>
    <t xml:space="preserve"> Program exp-recreation activities</t>
  </si>
  <si>
    <t>Summer Jobs</t>
  </si>
  <si>
    <t>Recreation therapy</t>
  </si>
  <si>
    <t>Peer support</t>
  </si>
  <si>
    <t>Volunteer expenses</t>
  </si>
  <si>
    <t>Support Housing rent</t>
  </si>
  <si>
    <t>Food cost 21 Centre St</t>
  </si>
  <si>
    <t>Manses maintenance</t>
  </si>
  <si>
    <t>Expenses Total</t>
  </si>
  <si>
    <t>TOTAL EXPENSE</t>
  </si>
  <si>
    <t>NET INCOME</t>
  </si>
  <si>
    <t>Generated On: 20/05/2025</t>
  </si>
  <si>
    <t>Actual 01/07/2021 to 30/06/2022</t>
  </si>
  <si>
    <t>Actual 01/07/2020 to 30/06/2021</t>
  </si>
  <si>
    <t>Income Statement 01/07/2019 to 30/06/2020</t>
  </si>
  <si>
    <t>Memorial donations</t>
  </si>
  <si>
    <t>Bingo bank charges</t>
  </si>
  <si>
    <t>Cooking program exp</t>
  </si>
  <si>
    <t>Depreciation</t>
  </si>
  <si>
    <t>Peer Support Expense</t>
  </si>
  <si>
    <t>UW Travel</t>
  </si>
  <si>
    <t>UW Program exp-gifts</t>
  </si>
  <si>
    <t>UW Recreation therapy</t>
  </si>
  <si>
    <t>Lecture costs</t>
  </si>
  <si>
    <t>Centre St E rent</t>
  </si>
  <si>
    <t>Comparative Income Statement (Year-end June 30th)</t>
  </si>
  <si>
    <t>Notes</t>
  </si>
  <si>
    <t>Salaries (total)</t>
  </si>
  <si>
    <t>x</t>
  </si>
  <si>
    <t>Labeled as "Lecture costs" in 2020</t>
  </si>
  <si>
    <t>Labeled as "Cooking program exp" in 2020</t>
  </si>
  <si>
    <t>Check</t>
  </si>
  <si>
    <t>Actual</t>
  </si>
  <si>
    <t>Forecast</t>
  </si>
  <si>
    <t>Note 1: Revenue Growth Rates</t>
  </si>
  <si>
    <t>Note 3: Salaries (total)</t>
  </si>
  <si>
    <t>See Note 3 for breakdown</t>
  </si>
  <si>
    <t>Total Revenue YoY%</t>
  </si>
  <si>
    <t>Expenses Total YoY %</t>
  </si>
  <si>
    <t>Note 2: Expense Growth Rates</t>
  </si>
  <si>
    <t>Inflation rate assumption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</si>
</sst>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2" formatCode="#,##0.00\ ;\-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000000"/>
      <name val="Arial"/>
      <family val="2"/>
    </font>
    <font>
      <sz val="8"/>
      <color rgb="FF000000"/>
      <name val="Arial"/>
      <family val="2"/>
    </font>
    <font>
      <b/>
      <sz val="8"/>
      <color rgb="FF000000"/>
      <name val="Arial"/>
      <family val="2"/>
    </font>
    <font>
      <b/>
      <u/>
      <sz val="8"/>
      <color rgb="FF000000"/>
      <name val="Arial"/>
      <family val="2"/>
    </font>
    <font>
      <sz val="8"/>
      <color theme="1"/>
      <name val="Arial"/>
      <family val="2"/>
    </font>
    <font>
      <u/>
      <sz val="8"/>
      <color theme="1"/>
      <name val="Arial"/>
      <family val="2"/>
    </font>
    <font>
      <sz val="8"/>
      <color rgb="FFFF0000"/>
      <name val="Arial"/>
      <family val="2"/>
    </font>
    <font>
      <sz val="8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i/>
      <sz val="8"/>
      <color theme="1"/>
      <name val="Arial"/>
      <family val="2"/>
    </font>
    <font>
      <b/>
      <i/>
      <sz val="8"/>
      <color rgb="FF000000"/>
      <name val="Arial"/>
      <family val="2"/>
    </font>
    <font>
      <sz val="8"/>
      <color rgb="FF0000FF"/>
      <name val="Arial"/>
      <family val="2"/>
    </font>
    <font>
      <sz val="8"/>
      <color theme="9" tint="-0.249977111117893"/>
      <name val="Arial"/>
      <family val="2"/>
    </font>
    <font>
      <b/>
      <u/>
      <sz val="8"/>
      <color theme="1"/>
      <name val="Arial"/>
      <family val="2"/>
    </font>
    <font>
      <i/>
      <sz val="8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3">
    <xf numFmtId="0" fontId="0" fillId="0" borderId="0" xfId="0"/>
    <xf numFmtId="0" fontId="2" fillId="0" borderId="0" xfId="0" applyNumberFormat="1" applyFont="1" applyAlignment="1">
      <alignment horizontal="left"/>
    </xf>
    <xf numFmtId="0" fontId="3" fillId="0" borderId="0" xfId="0" applyNumberFormat="1" applyFont="1" applyAlignment="1">
      <alignment horizontal="left"/>
    </xf>
    <xf numFmtId="0" fontId="3" fillId="0" borderId="1" xfId="0" applyNumberFormat="1" applyFont="1" applyBorder="1" applyAlignment="1">
      <alignment horizontal="center"/>
    </xf>
    <xf numFmtId="0" fontId="3" fillId="0" borderId="1" xfId="0" applyNumberFormat="1" applyFont="1" applyBorder="1" applyAlignment="1">
      <alignment horizontal="right"/>
    </xf>
    <xf numFmtId="0" fontId="4" fillId="0" borderId="0" xfId="0" applyNumberFormat="1" applyFont="1" applyAlignment="1">
      <alignment horizontal="left"/>
    </xf>
    <xf numFmtId="172" fontId="3" fillId="0" borderId="0" xfId="0" applyNumberFormat="1" applyFont="1" applyAlignment="1">
      <alignment horizontal="right"/>
    </xf>
    <xf numFmtId="172" fontId="3" fillId="0" borderId="1" xfId="0" applyNumberFormat="1" applyFont="1" applyBorder="1" applyAlignment="1">
      <alignment horizontal="right"/>
    </xf>
    <xf numFmtId="172" fontId="3" fillId="0" borderId="2" xfId="0" applyNumberFormat="1" applyFont="1" applyBorder="1" applyAlignment="1">
      <alignment horizontal="right"/>
    </xf>
    <xf numFmtId="172" fontId="3" fillId="0" borderId="3" xfId="0" applyNumberFormat="1" applyFont="1" applyBorder="1" applyAlignment="1">
      <alignment horizontal="right"/>
    </xf>
    <xf numFmtId="0" fontId="4" fillId="0" borderId="0" xfId="0" applyNumberFormat="1" applyFont="1" applyAlignment="1">
      <alignment horizontal="left"/>
    </xf>
    <xf numFmtId="0" fontId="4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right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4" fillId="0" borderId="0" xfId="0" applyNumberFormat="1" applyFont="1" applyAlignment="1">
      <alignment horizontal="right"/>
    </xf>
    <xf numFmtId="0" fontId="3" fillId="0" borderId="0" xfId="0" applyFont="1" applyAlignment="1">
      <alignment horizontal="center"/>
    </xf>
    <xf numFmtId="0" fontId="3" fillId="2" borderId="0" xfId="0" applyNumberFormat="1" applyFont="1" applyFill="1" applyAlignment="1">
      <alignment horizontal="left"/>
    </xf>
    <xf numFmtId="0" fontId="3" fillId="0" borderId="0" xfId="0" applyNumberFormat="1" applyFont="1" applyFill="1" applyAlignment="1">
      <alignment horizontal="left"/>
    </xf>
    <xf numFmtId="0" fontId="5" fillId="0" borderId="0" xfId="0" applyNumberFormat="1" applyFont="1" applyAlignment="1">
      <alignment horizontal="left"/>
    </xf>
    <xf numFmtId="0" fontId="6" fillId="0" borderId="0" xfId="0" applyFont="1"/>
    <xf numFmtId="0" fontId="7" fillId="0" borderId="0" xfId="0" applyFont="1"/>
    <xf numFmtId="3" fontId="4" fillId="0" borderId="0" xfId="0" applyNumberFormat="1" applyFont="1" applyAlignment="1">
      <alignment horizontal="left"/>
    </xf>
    <xf numFmtId="3" fontId="6" fillId="0" borderId="0" xfId="0" applyNumberFormat="1" applyFont="1"/>
    <xf numFmtId="3" fontId="3" fillId="0" borderId="0" xfId="0" applyNumberFormat="1" applyFont="1" applyAlignment="1">
      <alignment horizontal="right"/>
    </xf>
    <xf numFmtId="3" fontId="3" fillId="0" borderId="1" xfId="0" applyNumberFormat="1" applyFont="1" applyBorder="1" applyAlignment="1">
      <alignment horizontal="right"/>
    </xf>
    <xf numFmtId="3" fontId="4" fillId="0" borderId="2" xfId="0" applyNumberFormat="1" applyFont="1" applyBorder="1" applyAlignment="1">
      <alignment horizontal="right"/>
    </xf>
    <xf numFmtId="3" fontId="4" fillId="0" borderId="4" xfId="0" applyNumberFormat="1" applyFont="1" applyBorder="1" applyAlignment="1">
      <alignment horizontal="right"/>
    </xf>
    <xf numFmtId="3" fontId="6" fillId="0" borderId="0" xfId="0" applyNumberFormat="1" applyFont="1" applyBorder="1"/>
    <xf numFmtId="3" fontId="6" fillId="0" borderId="4" xfId="0" applyNumberFormat="1" applyFont="1" applyBorder="1"/>
    <xf numFmtId="172" fontId="3" fillId="2" borderId="0" xfId="0" applyNumberFormat="1" applyFont="1" applyFill="1" applyAlignment="1">
      <alignment horizontal="right"/>
    </xf>
    <xf numFmtId="0" fontId="0" fillId="2" borderId="0" xfId="0" applyFill="1"/>
    <xf numFmtId="0" fontId="8" fillId="0" borderId="0" xfId="0" applyFont="1" applyAlignment="1">
      <alignment horizontal="left"/>
    </xf>
    <xf numFmtId="172" fontId="8" fillId="0" borderId="0" xfId="0" applyNumberFormat="1" applyFont="1" applyAlignment="1">
      <alignment horizontal="right"/>
    </xf>
    <xf numFmtId="3" fontId="3" fillId="0" borderId="0" xfId="0" applyNumberFormat="1" applyFont="1" applyFill="1" applyAlignment="1">
      <alignment horizontal="right"/>
    </xf>
    <xf numFmtId="0" fontId="6" fillId="0" borderId="0" xfId="0" applyFont="1" applyFill="1"/>
    <xf numFmtId="172" fontId="9" fillId="0" borderId="0" xfId="0" applyNumberFormat="1" applyFont="1" applyAlignment="1">
      <alignment horizontal="right"/>
    </xf>
    <xf numFmtId="3" fontId="3" fillId="0" borderId="0" xfId="0" applyNumberFormat="1" applyFont="1" applyBorder="1" applyAlignment="1">
      <alignment horizontal="right"/>
    </xf>
    <xf numFmtId="0" fontId="3" fillId="0" borderId="0" xfId="0" applyNumberFormat="1" applyFont="1" applyFill="1" applyBorder="1" applyAlignment="1">
      <alignment horizontal="left"/>
    </xf>
    <xf numFmtId="3" fontId="3" fillId="0" borderId="0" xfId="0" applyNumberFormat="1" applyFont="1" applyFill="1" applyBorder="1" applyAlignment="1">
      <alignment horizontal="right"/>
    </xf>
    <xf numFmtId="0" fontId="6" fillId="0" borderId="0" xfId="0" applyFont="1" applyFill="1" applyBorder="1"/>
    <xf numFmtId="0" fontId="12" fillId="0" borderId="0" xfId="0" applyFont="1"/>
    <xf numFmtId="3" fontId="12" fillId="0" borderId="0" xfId="0" applyNumberFormat="1" applyFont="1"/>
    <xf numFmtId="3" fontId="13" fillId="0" borderId="0" xfId="0" applyNumberFormat="1" applyFont="1" applyAlignment="1">
      <alignment horizontal="right"/>
    </xf>
    <xf numFmtId="0" fontId="13" fillId="0" borderId="0" xfId="0" applyNumberFormat="1" applyFont="1" applyAlignment="1">
      <alignment horizontal="left"/>
    </xf>
    <xf numFmtId="9" fontId="6" fillId="0" borderId="0" xfId="1" applyFont="1"/>
    <xf numFmtId="9" fontId="6" fillId="0" borderId="0" xfId="1" applyFont="1" applyAlignment="1">
      <alignment horizontal="right"/>
    </xf>
    <xf numFmtId="9" fontId="14" fillId="0" borderId="0" xfId="0" applyNumberFormat="1" applyFont="1"/>
    <xf numFmtId="3" fontId="15" fillId="0" borderId="0" xfId="0" applyNumberFormat="1" applyFont="1" applyAlignment="1">
      <alignment horizontal="right"/>
    </xf>
    <xf numFmtId="3" fontId="15" fillId="0" borderId="1" xfId="0" applyNumberFormat="1" applyFont="1" applyBorder="1" applyAlignment="1">
      <alignment horizontal="right"/>
    </xf>
    <xf numFmtId="3" fontId="15" fillId="3" borderId="0" xfId="0" applyNumberFormat="1" applyFont="1" applyFill="1" applyAlignment="1">
      <alignment horizontal="right"/>
    </xf>
    <xf numFmtId="3" fontId="15" fillId="3" borderId="0" xfId="0" applyNumberFormat="1" applyFont="1" applyFill="1" applyBorder="1" applyAlignment="1">
      <alignment horizontal="right"/>
    </xf>
    <xf numFmtId="3" fontId="15" fillId="0" borderId="0" xfId="0" applyNumberFormat="1" applyFont="1" applyBorder="1" applyAlignment="1">
      <alignment horizontal="right"/>
    </xf>
    <xf numFmtId="3" fontId="15" fillId="0" borderId="0" xfId="0" applyNumberFormat="1" applyFont="1" applyFill="1" applyBorder="1" applyAlignment="1">
      <alignment horizontal="right"/>
    </xf>
    <xf numFmtId="3" fontId="15" fillId="0" borderId="1" xfId="0" applyNumberFormat="1" applyFont="1" applyFill="1" applyBorder="1" applyAlignment="1">
      <alignment horizontal="right"/>
    </xf>
    <xf numFmtId="0" fontId="16" fillId="0" borderId="0" xfId="0" applyFont="1"/>
    <xf numFmtId="9" fontId="12" fillId="0" borderId="0" xfId="1" applyFont="1" applyAlignment="1">
      <alignment horizontal="right"/>
    </xf>
    <xf numFmtId="0" fontId="17" fillId="0" borderId="0" xfId="0" applyNumberFormat="1" applyFont="1" applyAlignment="1">
      <alignment horizontal="left"/>
    </xf>
    <xf numFmtId="3" fontId="15" fillId="0" borderId="0" xfId="0" applyNumberFormat="1" applyFont="1" applyFill="1" applyAlignment="1">
      <alignment horizontal="right"/>
    </xf>
    <xf numFmtId="9" fontId="14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474F45-6F41-4021-8D3A-B7AD90FCB9EF}">
  <sheetPr>
    <tabColor theme="1"/>
  </sheetPr>
  <dimension ref="A1:K106"/>
  <sheetViews>
    <sheetView showGridLines="0" tabSelected="1" zoomScale="95" zoomScaleNormal="115" workbookViewId="0">
      <pane xSplit="1" ySplit="5" topLeftCell="B6" activePane="bottomRight" state="frozenSplit"/>
      <selection pane="topRight" activeCell="B1" sqref="B1"/>
      <selection pane="bottomLeft" activeCell="A5" sqref="A5"/>
      <selection pane="bottomRight" activeCell="A81" sqref="A81"/>
    </sheetView>
  </sheetViews>
  <sheetFormatPr defaultRowHeight="10.199999999999999" outlineLevelRow="1" x14ac:dyDescent="0.2"/>
  <cols>
    <col min="1" max="1" width="24.5546875" style="23" bestFit="1" customWidth="1"/>
    <col min="2" max="2" width="17.6640625" style="23" bestFit="1" customWidth="1"/>
    <col min="3" max="6" width="9.109375" style="23" bestFit="1" customWidth="1"/>
    <col min="7" max="9" width="9.109375" style="23" customWidth="1"/>
    <col min="10" max="10" width="9.6640625" style="23" customWidth="1"/>
    <col min="11" max="16384" width="8.88671875" style="23"/>
  </cols>
  <sheetData>
    <row r="1" spans="1:11" x14ac:dyDescent="0.2">
      <c r="A1" s="10" t="s">
        <v>0</v>
      </c>
      <c r="B1" s="10"/>
      <c r="C1" s="10"/>
      <c r="D1" s="10"/>
      <c r="E1" s="10"/>
      <c r="F1" s="10"/>
      <c r="G1" s="10"/>
      <c r="H1" s="10"/>
      <c r="I1" s="10"/>
      <c r="J1" s="10"/>
    </row>
    <row r="2" spans="1:11" x14ac:dyDescent="0.2">
      <c r="A2" s="10" t="s">
        <v>64</v>
      </c>
      <c r="B2" s="10"/>
      <c r="C2" s="10"/>
      <c r="D2" s="10"/>
      <c r="E2" s="10"/>
      <c r="F2" s="10"/>
      <c r="G2" s="10"/>
      <c r="H2" s="10"/>
      <c r="I2" s="10"/>
      <c r="J2" s="10"/>
    </row>
    <row r="3" spans="1:11" x14ac:dyDescent="0.2">
      <c r="A3" s="10"/>
      <c r="B3" s="10"/>
      <c r="C3" s="10"/>
      <c r="D3" s="10"/>
      <c r="E3" s="10"/>
      <c r="F3" s="10"/>
      <c r="G3" s="10"/>
      <c r="H3" s="10"/>
      <c r="I3" s="10"/>
      <c r="J3" s="10"/>
    </row>
    <row r="4" spans="1:11" x14ac:dyDescent="0.2">
      <c r="A4" s="10"/>
      <c r="B4" s="18" t="s">
        <v>71</v>
      </c>
      <c r="C4" s="18" t="s">
        <v>71</v>
      </c>
      <c r="D4" s="18" t="s">
        <v>71</v>
      </c>
      <c r="E4" s="18" t="s">
        <v>71</v>
      </c>
      <c r="F4" s="18" t="s">
        <v>71</v>
      </c>
      <c r="G4" s="18" t="s">
        <v>72</v>
      </c>
      <c r="H4" s="18" t="s">
        <v>72</v>
      </c>
      <c r="I4" s="18" t="s">
        <v>72</v>
      </c>
      <c r="J4" s="10"/>
    </row>
    <row r="5" spans="1:11" x14ac:dyDescent="0.2">
      <c r="A5" s="2" t="s">
        <v>2</v>
      </c>
      <c r="B5" s="18">
        <v>2020</v>
      </c>
      <c r="C5" s="18">
        <f>B5+1</f>
        <v>2021</v>
      </c>
      <c r="D5" s="18">
        <f t="shared" ref="D5:I5" si="0">C5+1</f>
        <v>2022</v>
      </c>
      <c r="E5" s="18">
        <f t="shared" si="0"/>
        <v>2023</v>
      </c>
      <c r="F5" s="18">
        <f t="shared" si="0"/>
        <v>2024</v>
      </c>
      <c r="G5" s="18">
        <f t="shared" si="0"/>
        <v>2025</v>
      </c>
      <c r="H5" s="18">
        <f t="shared" si="0"/>
        <v>2026</v>
      </c>
      <c r="I5" s="18">
        <f t="shared" si="0"/>
        <v>2027</v>
      </c>
      <c r="K5" s="24" t="s">
        <v>65</v>
      </c>
    </row>
    <row r="6" spans="1:11" x14ac:dyDescent="0.2">
      <c r="A6" s="10" t="s">
        <v>6</v>
      </c>
      <c r="B6" s="25"/>
      <c r="C6" s="25"/>
      <c r="D6" s="25"/>
      <c r="E6" s="26"/>
      <c r="F6" s="26"/>
      <c r="G6" s="26"/>
      <c r="H6" s="26"/>
      <c r="I6" s="26"/>
    </row>
    <row r="7" spans="1:11" x14ac:dyDescent="0.2">
      <c r="A7" s="2" t="s">
        <v>8</v>
      </c>
      <c r="B7" s="51">
        <f>'2020'!C8</f>
        <v>680</v>
      </c>
      <c r="C7" s="51">
        <f>'2021 2022'!E8</f>
        <v>415</v>
      </c>
      <c r="D7" s="51">
        <f>'2021 2022'!C8</f>
        <v>0</v>
      </c>
      <c r="E7" s="51">
        <f>'2023 2024'!C8</f>
        <v>112.8</v>
      </c>
      <c r="F7" s="51">
        <f>'2023 2024'!E8</f>
        <v>269.60000000000002</v>
      </c>
      <c r="G7" s="27">
        <f>F7*(1+G58)</f>
        <v>295.890780141844</v>
      </c>
      <c r="H7" s="27">
        <f>G7*(1+H58)</f>
        <v>324.74537749610181</v>
      </c>
      <c r="I7" s="27">
        <f>H7*(1+I58)</f>
        <v>356.41380969873586</v>
      </c>
    </row>
    <row r="8" spans="1:11" x14ac:dyDescent="0.2">
      <c r="A8" s="2" t="s">
        <v>9</v>
      </c>
      <c r="B8" s="51">
        <f>'2020'!C9</f>
        <v>0</v>
      </c>
      <c r="C8" s="51">
        <f>'2021 2022'!E9</f>
        <v>46000</v>
      </c>
      <c r="D8" s="51">
        <f>'2021 2022'!C9</f>
        <v>10000</v>
      </c>
      <c r="E8" s="51">
        <f>'2023 2024'!C9</f>
        <v>57600.33</v>
      </c>
      <c r="F8" s="51">
        <f>'2023 2024'!E9</f>
        <v>31900</v>
      </c>
      <c r="G8" s="27">
        <f>F8*(1+G59)</f>
        <v>32538</v>
      </c>
      <c r="H8" s="27">
        <f>G8*(1+H59)</f>
        <v>33188.76</v>
      </c>
      <c r="I8" s="27">
        <f>H8*(1+I59)</f>
        <v>33852.535200000006</v>
      </c>
    </row>
    <row r="9" spans="1:11" x14ac:dyDescent="0.2">
      <c r="A9" s="2" t="s">
        <v>10</v>
      </c>
      <c r="B9" s="51">
        <v>0</v>
      </c>
      <c r="C9" s="51">
        <f>'2021 2022'!E10</f>
        <v>0</v>
      </c>
      <c r="D9" s="51">
        <f>'2021 2022'!C10</f>
        <v>0</v>
      </c>
      <c r="E9" s="51">
        <f>'2023 2024'!C10</f>
        <v>0</v>
      </c>
      <c r="F9" s="51">
        <f>'2023 2024'!E10</f>
        <v>4015</v>
      </c>
      <c r="G9" s="27">
        <f>F9*(1+G60)</f>
        <v>0</v>
      </c>
      <c r="H9" s="27">
        <f>G9*(1+H60)</f>
        <v>0</v>
      </c>
      <c r="I9" s="27">
        <f>H9*(1+I60)</f>
        <v>0</v>
      </c>
    </row>
    <row r="10" spans="1:11" x14ac:dyDescent="0.2">
      <c r="A10" s="2" t="s">
        <v>11</v>
      </c>
      <c r="B10" s="51">
        <f>'2020'!C10</f>
        <v>1929</v>
      </c>
      <c r="C10" s="51">
        <f>'2021 2022'!E11</f>
        <v>9716</v>
      </c>
      <c r="D10" s="51">
        <f>'2021 2022'!C11</f>
        <v>28838</v>
      </c>
      <c r="E10" s="51">
        <f>'2023 2024'!C11</f>
        <v>16044</v>
      </c>
      <c r="F10" s="51">
        <f>'2023 2024'!E11</f>
        <v>82900</v>
      </c>
      <c r="G10" s="27">
        <f>F10*(1+G61)</f>
        <v>84558</v>
      </c>
      <c r="H10" s="27">
        <f>G10*(1+H61)</f>
        <v>86249.16</v>
      </c>
      <c r="I10" s="27">
        <f>H10*(1+I61)</f>
        <v>87974.143200000006</v>
      </c>
    </row>
    <row r="11" spans="1:11" x14ac:dyDescent="0.2">
      <c r="A11" s="2" t="s">
        <v>12</v>
      </c>
      <c r="B11" s="51">
        <f>'2020'!C11</f>
        <v>1000</v>
      </c>
      <c r="C11" s="51">
        <f>'2021 2022'!E12</f>
        <v>13000</v>
      </c>
      <c r="D11" s="51">
        <f>'2021 2022'!C12</f>
        <v>11000</v>
      </c>
      <c r="E11" s="51">
        <f>'2023 2024'!C12</f>
        <v>17850</v>
      </c>
      <c r="F11" s="51">
        <f>'2023 2024'!E12</f>
        <v>500</v>
      </c>
      <c r="G11" s="27">
        <f>F11*(1+G62)</f>
        <v>458.07436028024262</v>
      </c>
      <c r="H11" s="27">
        <f>G11*(1+H62)</f>
        <v>419.66423909230701</v>
      </c>
      <c r="I11" s="27">
        <f>H11*(1+I62)</f>
        <v>384.47485570940665</v>
      </c>
    </row>
    <row r="12" spans="1:11" x14ac:dyDescent="0.2">
      <c r="A12" s="2" t="s">
        <v>13</v>
      </c>
      <c r="B12" s="51">
        <f>'2020'!C12</f>
        <v>7211.29</v>
      </c>
      <c r="C12" s="51">
        <f>'2021 2022'!E13</f>
        <v>12055.64</v>
      </c>
      <c r="D12" s="51">
        <f>'2021 2022'!C13</f>
        <v>35666.33</v>
      </c>
      <c r="E12" s="51">
        <f>'2023 2024'!C13</f>
        <v>26544.44</v>
      </c>
      <c r="F12" s="51">
        <f>'2023 2024'!E13</f>
        <v>13523.41</v>
      </c>
      <c r="G12" s="27">
        <f>F12*(1+G63)</f>
        <v>16255.552085619767</v>
      </c>
      <c r="H12" s="27">
        <f>G12*(1+H63)</f>
        <v>19539.67036481902</v>
      </c>
      <c r="I12" s="27">
        <f>H12*(1+I63)</f>
        <v>23487.280896693701</v>
      </c>
    </row>
    <row r="13" spans="1:11" x14ac:dyDescent="0.2">
      <c r="A13" s="2" t="s">
        <v>14</v>
      </c>
      <c r="B13" s="51">
        <f>'2020'!C13</f>
        <v>39242.629999999997</v>
      </c>
      <c r="C13" s="51">
        <f>'2021 2022'!E14</f>
        <v>26517.29</v>
      </c>
      <c r="D13" s="51">
        <f>'2021 2022'!C14</f>
        <v>51057.42</v>
      </c>
      <c r="E13" s="51">
        <f>'2023 2024'!C14</f>
        <v>93832.78</v>
      </c>
      <c r="F13" s="51">
        <f>'2023 2024'!E14</f>
        <v>125292.84</v>
      </c>
      <c r="G13" s="27">
        <f>F13*(1+G64)</f>
        <v>127798.69680000001</v>
      </c>
      <c r="H13" s="27">
        <f>G13*(1+H64)</f>
        <v>130354.67073600001</v>
      </c>
      <c r="I13" s="27">
        <f>H13*(1+I64)</f>
        <v>132961.76415072003</v>
      </c>
    </row>
    <row r="14" spans="1:11" x14ac:dyDescent="0.2">
      <c r="A14" s="2" t="s">
        <v>15</v>
      </c>
      <c r="B14" s="51">
        <f>'2020'!C14</f>
        <v>0</v>
      </c>
      <c r="C14" s="51">
        <f>'2021 2022'!E15</f>
        <v>0</v>
      </c>
      <c r="D14" s="51">
        <f>'2021 2022'!C15</f>
        <v>0</v>
      </c>
      <c r="E14" s="51">
        <f>'2023 2024'!C15</f>
        <v>18800</v>
      </c>
      <c r="F14" s="51">
        <f>'2023 2024'!E15</f>
        <v>63543.67</v>
      </c>
      <c r="G14" s="27">
        <f>F14*(1+G65)</f>
        <v>64814.543400000002</v>
      </c>
      <c r="H14" s="27">
        <f>G14*(1+H65)</f>
        <v>66110.834268000006</v>
      </c>
      <c r="I14" s="27">
        <f>H14*(1+I65)</f>
        <v>67433.050953360012</v>
      </c>
    </row>
    <row r="15" spans="1:11" x14ac:dyDescent="0.2">
      <c r="A15" s="2" t="s">
        <v>16</v>
      </c>
      <c r="B15" s="51">
        <f>'2020'!C15</f>
        <v>4363.78</v>
      </c>
      <c r="C15" s="51">
        <f>'2021 2022'!E16</f>
        <v>0</v>
      </c>
      <c r="D15" s="51">
        <f>'2021 2022'!C16</f>
        <v>4156.41</v>
      </c>
      <c r="E15" s="51">
        <f>'2023 2024'!C16</f>
        <v>4509.25</v>
      </c>
      <c r="F15" s="51">
        <f>'2023 2024'!E16</f>
        <v>1600</v>
      </c>
      <c r="G15" s="27">
        <f>F15*(1+G66)</f>
        <v>1375.8867028907932</v>
      </c>
      <c r="H15" s="27">
        <f>G15*(1+H66)</f>
        <v>1183.1651369948113</v>
      </c>
      <c r="I15" s="27">
        <f>H15*(1+I66)</f>
        <v>1017.4382370719529</v>
      </c>
    </row>
    <row r="16" spans="1:11" x14ac:dyDescent="0.2">
      <c r="A16" s="2" t="s">
        <v>17</v>
      </c>
      <c r="B16" s="51">
        <f>'2020'!C16</f>
        <v>0</v>
      </c>
      <c r="C16" s="51">
        <f>'2021 2022'!E17</f>
        <v>0</v>
      </c>
      <c r="D16" s="51">
        <f>'2021 2022'!C17</f>
        <v>0</v>
      </c>
      <c r="E16" s="51">
        <f>'2023 2024'!C17</f>
        <v>0</v>
      </c>
      <c r="F16" s="51">
        <f>'2023 2024'!E17</f>
        <v>0</v>
      </c>
      <c r="G16" s="27">
        <f>F16*(1+G67)</f>
        <v>0</v>
      </c>
      <c r="H16" s="27">
        <f>G16*(1+H67)</f>
        <v>0</v>
      </c>
      <c r="I16" s="27">
        <f>H16*(1+I67)</f>
        <v>0</v>
      </c>
    </row>
    <row r="17" spans="1:11" x14ac:dyDescent="0.2">
      <c r="A17" s="2" t="s">
        <v>18</v>
      </c>
      <c r="B17" s="51">
        <f>'2020'!C17</f>
        <v>9540</v>
      </c>
      <c r="C17" s="52">
        <f>'2021 2022'!E18</f>
        <v>33100</v>
      </c>
      <c r="D17" s="52">
        <f>'2021 2022'!C18</f>
        <v>46250</v>
      </c>
      <c r="E17" s="52">
        <f>'2023 2024'!C18</f>
        <v>42700</v>
      </c>
      <c r="F17" s="52">
        <f>'2023 2024'!E18</f>
        <v>56400</v>
      </c>
      <c r="G17" s="28">
        <f>F17*(1+G68)</f>
        <v>62428.852632647788</v>
      </c>
      <c r="H17" s="28">
        <f>G17*(1+H68)</f>
        <v>69102.156755830758</v>
      </c>
      <c r="I17" s="28">
        <f>H17*(1+I68)</f>
        <v>76488.800721771011</v>
      </c>
    </row>
    <row r="18" spans="1:11" x14ac:dyDescent="0.2">
      <c r="A18" s="10" t="s">
        <v>19</v>
      </c>
      <c r="B18" s="29">
        <f>SUBTOTAL(9,B7:B17)</f>
        <v>63966.7</v>
      </c>
      <c r="C18" s="29">
        <f>SUBTOTAL(9,C7:C17)</f>
        <v>140803.93</v>
      </c>
      <c r="D18" s="29">
        <f>SUBTOTAL(9,D7:D17)</f>
        <v>186968.16</v>
      </c>
      <c r="E18" s="29">
        <f>SUBTOTAL(9,E7:E17)</f>
        <v>277993.59999999998</v>
      </c>
      <c r="F18" s="29">
        <f>SUBTOTAL(9,F7:F17)</f>
        <v>379944.52</v>
      </c>
      <c r="G18" s="29">
        <f>SUBTOTAL(9,G7:G17)</f>
        <v>390523.49676158046</v>
      </c>
      <c r="H18" s="29">
        <f>SUBTOTAL(9,H7:H17)</f>
        <v>406472.826878233</v>
      </c>
      <c r="I18" s="29">
        <f>SUBTOTAL(9,I7:I17)</f>
        <v>423955.90202502493</v>
      </c>
    </row>
    <row r="19" spans="1:11" s="44" customFormat="1" x14ac:dyDescent="0.2">
      <c r="A19" s="44" t="s">
        <v>76</v>
      </c>
      <c r="B19" s="59" t="str">
        <f t="shared" ref="B19" si="1">IFERROR(B18/A18-1,"n/a")</f>
        <v>n/a</v>
      </c>
      <c r="C19" s="59">
        <f>IFERROR(C18/B18-1,"n/a")</f>
        <v>1.2012067216223441</v>
      </c>
      <c r="D19" s="59">
        <f t="shared" ref="D19:I19" si="2">IFERROR(D18/C18-1,"n/a")</f>
        <v>0.32786180044832558</v>
      </c>
      <c r="E19" s="59">
        <f t="shared" si="2"/>
        <v>0.48684995348940685</v>
      </c>
      <c r="F19" s="59">
        <f t="shared" si="2"/>
        <v>0.36673837095530271</v>
      </c>
      <c r="G19" s="59">
        <f t="shared" si="2"/>
        <v>2.7843477678215933E-2</v>
      </c>
      <c r="H19" s="59">
        <f t="shared" si="2"/>
        <v>4.0840897536031706E-2</v>
      </c>
      <c r="I19" s="59">
        <f t="shared" si="2"/>
        <v>4.3011670130730151E-2</v>
      </c>
    </row>
    <row r="20" spans="1:11" x14ac:dyDescent="0.2">
      <c r="B20" s="26"/>
      <c r="C20" s="26"/>
      <c r="D20" s="26"/>
      <c r="E20" s="26"/>
      <c r="F20" s="26"/>
      <c r="G20" s="26"/>
      <c r="H20" s="26"/>
      <c r="I20" s="26"/>
    </row>
    <row r="21" spans="1:11" x14ac:dyDescent="0.2">
      <c r="B21" s="26"/>
      <c r="C21" s="26"/>
      <c r="D21" s="26"/>
      <c r="E21" s="26"/>
      <c r="F21" s="26"/>
      <c r="G21" s="26"/>
      <c r="H21" s="26"/>
      <c r="I21" s="26"/>
    </row>
    <row r="22" spans="1:11" x14ac:dyDescent="0.2">
      <c r="A22" s="10" t="s">
        <v>22</v>
      </c>
      <c r="B22" s="25"/>
      <c r="C22" s="25"/>
      <c r="D22" s="25"/>
      <c r="E22" s="26"/>
      <c r="F22" s="26"/>
      <c r="G22" s="26"/>
      <c r="H22" s="26"/>
      <c r="I22" s="26"/>
    </row>
    <row r="23" spans="1:11" x14ac:dyDescent="0.2">
      <c r="A23" s="2" t="s">
        <v>23</v>
      </c>
      <c r="B23" s="53"/>
      <c r="C23" s="51">
        <f>'2021 2022'!E26</f>
        <v>0</v>
      </c>
      <c r="D23" s="51">
        <f>'2021 2022'!C26</f>
        <v>0</v>
      </c>
      <c r="E23" s="51">
        <f>'2023 2024'!C26</f>
        <v>713.03</v>
      </c>
      <c r="F23" s="51">
        <f>'2023 2024'!E26</f>
        <v>235.23</v>
      </c>
      <c r="G23" s="27">
        <f>F23*(1+G83)</f>
        <v>239.93459999999999</v>
      </c>
      <c r="H23" s="27">
        <f>G23*(1+H83)</f>
        <v>244.73329200000001</v>
      </c>
      <c r="I23" s="27">
        <f>H23*(1+I83)</f>
        <v>249.62795784000002</v>
      </c>
      <c r="J23" s="21"/>
    </row>
    <row r="24" spans="1:11" x14ac:dyDescent="0.2">
      <c r="A24" s="2" t="s">
        <v>24</v>
      </c>
      <c r="B24" s="51">
        <f>'2020'!C26</f>
        <v>1500</v>
      </c>
      <c r="C24" s="51">
        <f>'2021 2022'!E27</f>
        <v>1403.18</v>
      </c>
      <c r="D24" s="51">
        <f>'2021 2022'!C27</f>
        <v>3059.09</v>
      </c>
      <c r="E24" s="51">
        <f>'2023 2024'!C27</f>
        <v>3868.17</v>
      </c>
      <c r="F24" s="51">
        <f>'2023 2024'!E27</f>
        <v>8300</v>
      </c>
      <c r="G24" s="27">
        <f>F24*(1+G84)</f>
        <v>8466</v>
      </c>
      <c r="H24" s="27">
        <f>G24*(1+H84)</f>
        <v>8635.32</v>
      </c>
      <c r="I24" s="27">
        <f>H24*(1+I84)</f>
        <v>8808.0264000000006</v>
      </c>
      <c r="J24" s="2"/>
    </row>
    <row r="25" spans="1:11" x14ac:dyDescent="0.2">
      <c r="A25" s="2" t="s">
        <v>25</v>
      </c>
      <c r="B25" s="53"/>
      <c r="C25" s="51">
        <f>'2021 2022'!E28</f>
        <v>0</v>
      </c>
      <c r="D25" s="51">
        <f>'2021 2022'!C28</f>
        <v>0</v>
      </c>
      <c r="E25" s="51">
        <f>'2023 2024'!C28</f>
        <v>11040.62</v>
      </c>
      <c r="F25" s="51">
        <f>'2023 2024'!E28</f>
        <v>8930.48</v>
      </c>
      <c r="G25" s="27">
        <f>F25*(1+G85)</f>
        <v>9109.0895999999993</v>
      </c>
      <c r="H25" s="27">
        <f>G25*(1+H85)</f>
        <v>9291.2713919999987</v>
      </c>
      <c r="I25" s="27">
        <f>H25*(1+I85)</f>
        <v>9477.0968198399987</v>
      </c>
      <c r="J25" s="2"/>
    </row>
    <row r="26" spans="1:11" x14ac:dyDescent="0.2">
      <c r="A26" s="2" t="s">
        <v>26</v>
      </c>
      <c r="B26" s="53"/>
      <c r="C26" s="51">
        <f>'2021 2022'!E29</f>
        <v>0</v>
      </c>
      <c r="D26" s="51">
        <f>'2021 2022'!C29</f>
        <v>200</v>
      </c>
      <c r="E26" s="51">
        <f>'2023 2024'!C29</f>
        <v>0</v>
      </c>
      <c r="F26" s="51">
        <f>'2023 2024'!E29</f>
        <v>7751.72</v>
      </c>
      <c r="G26" s="27">
        <f>F26*(1+G86)</f>
        <v>7906.7544000000007</v>
      </c>
      <c r="H26" s="27">
        <f>G26*(1+H86)</f>
        <v>8064.8894880000007</v>
      </c>
      <c r="I26" s="27">
        <f>H26*(1+I86)</f>
        <v>8226.1872777600001</v>
      </c>
      <c r="J26" s="2"/>
    </row>
    <row r="27" spans="1:11" s="38" customFormat="1" x14ac:dyDescent="0.2">
      <c r="A27" s="21" t="s">
        <v>66</v>
      </c>
      <c r="B27" s="61">
        <f>B76</f>
        <v>931.1</v>
      </c>
      <c r="C27" s="61">
        <f>C76</f>
        <v>25363.54</v>
      </c>
      <c r="D27" s="61">
        <f>D76</f>
        <v>41313.97</v>
      </c>
      <c r="E27" s="61">
        <f>E76</f>
        <v>86631.88</v>
      </c>
      <c r="F27" s="61">
        <f>F76</f>
        <v>168510.36</v>
      </c>
      <c r="G27" s="37">
        <f>F27*(1+G87)</f>
        <v>173565.67079999999</v>
      </c>
      <c r="H27" s="37">
        <f>G27*(1+H87)</f>
        <v>178772.64092400001</v>
      </c>
      <c r="I27" s="37">
        <f>H27*(1+I87)</f>
        <v>184135.82015172002</v>
      </c>
      <c r="J27" s="21"/>
      <c r="K27" s="38" t="s">
        <v>75</v>
      </c>
    </row>
    <row r="28" spans="1:11" x14ac:dyDescent="0.2">
      <c r="A28" s="2" t="s">
        <v>30</v>
      </c>
      <c r="B28" s="51">
        <f>'2020'!C30</f>
        <v>702</v>
      </c>
      <c r="C28" s="51">
        <f>'2021 2022'!E33</f>
        <v>6611</v>
      </c>
      <c r="D28" s="51">
        <f>'2021 2022'!C33</f>
        <v>7959.4</v>
      </c>
      <c r="E28" s="51">
        <f>'2023 2024'!C33</f>
        <v>9165.4599999999991</v>
      </c>
      <c r="F28" s="51">
        <f>'2023 2024'!E33</f>
        <v>10323.19</v>
      </c>
      <c r="G28" s="27">
        <f>F28*(1+G88)</f>
        <v>10529.6538</v>
      </c>
      <c r="H28" s="27">
        <f>G28*(1+H88)</f>
        <v>10740.246876000001</v>
      </c>
      <c r="I28" s="27">
        <f>H28*(1+I88)</f>
        <v>10955.051813520002</v>
      </c>
      <c r="J28" s="2"/>
    </row>
    <row r="29" spans="1:11" x14ac:dyDescent="0.2">
      <c r="A29" s="2" t="s">
        <v>31</v>
      </c>
      <c r="B29" s="51">
        <f>'2020'!C31</f>
        <v>835.61</v>
      </c>
      <c r="C29" s="51">
        <f>'2021 2022'!E34</f>
        <v>855.03</v>
      </c>
      <c r="D29" s="51">
        <f>'2021 2022'!C34</f>
        <v>1420.82</v>
      </c>
      <c r="E29" s="51">
        <f>'2023 2024'!C34</f>
        <v>1541.65</v>
      </c>
      <c r="F29" s="51">
        <f>'2023 2024'!E34</f>
        <v>1723.04</v>
      </c>
      <c r="G29" s="27">
        <f>F29*(1+G89)</f>
        <v>1757.5008</v>
      </c>
      <c r="H29" s="27">
        <f>G29*(1+H89)</f>
        <v>1792.6508160000001</v>
      </c>
      <c r="I29" s="27">
        <f>H29*(1+I89)</f>
        <v>1828.5038323200001</v>
      </c>
      <c r="J29" s="2"/>
    </row>
    <row r="30" spans="1:11" x14ac:dyDescent="0.2">
      <c r="A30" s="2" t="s">
        <v>32</v>
      </c>
      <c r="B30" s="51">
        <f>'2020'!C32</f>
        <v>1482.99</v>
      </c>
      <c r="C30" s="51">
        <f>'2021 2022'!E35</f>
        <v>1254.06</v>
      </c>
      <c r="D30" s="51">
        <f>'2021 2022'!C35</f>
        <v>1361.5</v>
      </c>
      <c r="E30" s="51">
        <f>'2023 2024'!C35</f>
        <v>10052.799999999999</v>
      </c>
      <c r="F30" s="51">
        <f>'2023 2024'!E35</f>
        <v>4417.6400000000003</v>
      </c>
      <c r="G30" s="27">
        <f>F30*(1+G90)</f>
        <v>4505.9928</v>
      </c>
      <c r="H30" s="27">
        <f>G30*(1+H90)</f>
        <v>4596.1126560000002</v>
      </c>
      <c r="I30" s="27">
        <f>H30*(1+I90)</f>
        <v>4688.0349091200005</v>
      </c>
      <c r="J30" s="2"/>
    </row>
    <row r="31" spans="1:11" x14ac:dyDescent="0.2">
      <c r="A31" s="2" t="s">
        <v>33</v>
      </c>
      <c r="B31" s="51">
        <f>'2020'!C33</f>
        <v>11940</v>
      </c>
      <c r="C31" s="51">
        <f>'2021 2022'!E36</f>
        <v>11940</v>
      </c>
      <c r="D31" s="51">
        <f>'2021 2022'!C36</f>
        <v>12076</v>
      </c>
      <c r="E31" s="51">
        <f>'2023 2024'!C36</f>
        <v>13918.46</v>
      </c>
      <c r="F31" s="51">
        <f>'2023 2024'!E36</f>
        <v>25361.94</v>
      </c>
      <c r="G31" s="27">
        <f>F31*(1+G91)</f>
        <v>26630.037</v>
      </c>
      <c r="H31" s="27">
        <f>G31*(1+H91)</f>
        <v>27961.538850000001</v>
      </c>
      <c r="I31" s="27">
        <f>H31*(1+I91)</f>
        <v>29359.615792500001</v>
      </c>
      <c r="J31" s="2"/>
    </row>
    <row r="32" spans="1:11" x14ac:dyDescent="0.2">
      <c r="A32" s="2" t="s">
        <v>35</v>
      </c>
      <c r="B32" s="51">
        <f>'2020'!C41</f>
        <v>5656.67</v>
      </c>
      <c r="C32" s="51">
        <f>'2021 2022'!E38</f>
        <v>12920.22</v>
      </c>
      <c r="D32" s="51">
        <f>'2021 2022'!C38</f>
        <v>0</v>
      </c>
      <c r="E32" s="51">
        <f>'2023 2024'!C38</f>
        <v>1455.14</v>
      </c>
      <c r="F32" s="51">
        <f>'2023 2024'!E38</f>
        <v>303.81</v>
      </c>
      <c r="G32" s="27">
        <f>F32*(1+G92)</f>
        <v>309.88620000000003</v>
      </c>
      <c r="H32" s="27">
        <f>G32*(1+H92)</f>
        <v>316.08392400000002</v>
      </c>
      <c r="I32" s="27">
        <f>H32*(1+I92)</f>
        <v>322.40560248000003</v>
      </c>
      <c r="J32" s="2"/>
      <c r="K32" s="23" t="s">
        <v>68</v>
      </c>
    </row>
    <row r="33" spans="1:11" x14ac:dyDescent="0.2">
      <c r="A33" s="2" t="s">
        <v>36</v>
      </c>
      <c r="B33" s="51">
        <f>'2020'!C36</f>
        <v>0</v>
      </c>
      <c r="C33" s="51">
        <f>'2021 2022'!E39</f>
        <v>700.34</v>
      </c>
      <c r="D33" s="51">
        <f>'2021 2022'!C39</f>
        <v>626</v>
      </c>
      <c r="E33" s="51">
        <f>'2023 2024'!C39</f>
        <v>1016.5</v>
      </c>
      <c r="F33" s="51">
        <f>'2023 2024'!E39</f>
        <v>4058.24</v>
      </c>
      <c r="G33" s="27">
        <f>F33*(1+G93)</f>
        <v>4139.4048000000003</v>
      </c>
      <c r="H33" s="27">
        <f>G33*(1+H93)</f>
        <v>4222.1928960000005</v>
      </c>
      <c r="I33" s="27">
        <f>H33*(1+I93)</f>
        <v>4306.636753920001</v>
      </c>
      <c r="J33" s="2"/>
    </row>
    <row r="34" spans="1:11" x14ac:dyDescent="0.2">
      <c r="A34" s="2" t="s">
        <v>37</v>
      </c>
      <c r="B34" s="51">
        <f>'2020'!C37</f>
        <v>9118.31</v>
      </c>
      <c r="C34" s="51">
        <f>'2021 2022'!E40</f>
        <v>119.22</v>
      </c>
      <c r="D34" s="51">
        <f>'2021 2022'!C40</f>
        <v>2920.56</v>
      </c>
      <c r="E34" s="51">
        <f>'2023 2024'!C40</f>
        <v>1681.42</v>
      </c>
      <c r="F34" s="51">
        <f>'2023 2024'!E40</f>
        <v>2240.33</v>
      </c>
      <c r="G34" s="27">
        <f>F34*(1+G94)</f>
        <v>2285.1365999999998</v>
      </c>
      <c r="H34" s="27">
        <f>G34*(1+H94)</f>
        <v>2330.839332</v>
      </c>
      <c r="I34" s="27">
        <f>H34*(1+I94)</f>
        <v>2377.4561186400001</v>
      </c>
      <c r="J34" s="2"/>
    </row>
    <row r="35" spans="1:11" x14ac:dyDescent="0.2">
      <c r="A35" s="2" t="s">
        <v>38</v>
      </c>
      <c r="B35" s="51">
        <f>'2020'!C38</f>
        <v>2441.75</v>
      </c>
      <c r="C35" s="51">
        <f>'2021 2022'!E41</f>
        <v>1076.1199999999999</v>
      </c>
      <c r="D35" s="51">
        <f>'2021 2022'!C41</f>
        <v>12763.09</v>
      </c>
      <c r="E35" s="51">
        <f>'2023 2024'!C41</f>
        <v>2171.19</v>
      </c>
      <c r="F35" s="51">
        <f>'2023 2024'!E41</f>
        <v>2533.65</v>
      </c>
      <c r="G35" s="27">
        <f>F35*(1+G95)</f>
        <v>2584.3230000000003</v>
      </c>
      <c r="H35" s="27">
        <f>G35*(1+H95)</f>
        <v>2636.0094600000002</v>
      </c>
      <c r="I35" s="27">
        <f>H35*(1+I95)</f>
        <v>2688.7296492000005</v>
      </c>
      <c r="J35" s="2"/>
    </row>
    <row r="36" spans="1:11" x14ac:dyDescent="0.2">
      <c r="A36" s="2" t="s">
        <v>39</v>
      </c>
      <c r="B36" s="51">
        <f>'2020'!C27</f>
        <v>3850.91</v>
      </c>
      <c r="C36" s="51">
        <f>'2021 2022'!E42</f>
        <v>8083.76</v>
      </c>
      <c r="D36" s="51">
        <f>'2021 2022'!C42</f>
        <v>6076.62</v>
      </c>
      <c r="E36" s="51">
        <f>'2023 2024'!C42</f>
        <v>7676.43</v>
      </c>
      <c r="F36" s="51">
        <f>'2023 2024'!E42</f>
        <v>7894.89</v>
      </c>
      <c r="G36" s="27">
        <f>F36*(1+G96)</f>
        <v>8052.7878000000001</v>
      </c>
      <c r="H36" s="27">
        <f>G36*(1+H96)</f>
        <v>8213.8435559999998</v>
      </c>
      <c r="I36" s="27">
        <f>H36*(1+I96)</f>
        <v>8378.1204271200004</v>
      </c>
      <c r="J36" s="2"/>
      <c r="K36" s="23" t="s">
        <v>69</v>
      </c>
    </row>
    <row r="37" spans="1:11" x14ac:dyDescent="0.2">
      <c r="A37" s="2" t="s">
        <v>40</v>
      </c>
      <c r="B37" s="53"/>
      <c r="C37" s="51">
        <f>'2021 2022'!E43</f>
        <v>0</v>
      </c>
      <c r="D37" s="51">
        <f>'2021 2022'!C43</f>
        <v>0</v>
      </c>
      <c r="E37" s="51">
        <f>'2023 2024'!C43</f>
        <v>0</v>
      </c>
      <c r="F37" s="51">
        <f>'2023 2024'!E43</f>
        <v>4433.38</v>
      </c>
      <c r="G37" s="27">
        <f>F37*(1+G97)</f>
        <v>4522.0475999999999</v>
      </c>
      <c r="H37" s="27">
        <f>G37*(1+H97)</f>
        <v>4612.4885519999998</v>
      </c>
      <c r="I37" s="27">
        <f>H37*(1+I97)</f>
        <v>4704.7383230400001</v>
      </c>
      <c r="J37" s="2"/>
    </row>
    <row r="38" spans="1:11" x14ac:dyDescent="0.2">
      <c r="A38" s="2" t="s">
        <v>41</v>
      </c>
      <c r="B38" s="51">
        <f>'2020'!C40</f>
        <v>0</v>
      </c>
      <c r="C38" s="51">
        <f>'2021 2022'!E44</f>
        <v>35439.379999999997</v>
      </c>
      <c r="D38" s="51">
        <f>'2021 2022'!C44</f>
        <v>19380.330000000002</v>
      </c>
      <c r="E38" s="51">
        <f>'2023 2024'!C44</f>
        <v>27453.75</v>
      </c>
      <c r="F38" s="51">
        <f>'2023 2024'!E44</f>
        <v>56004.5</v>
      </c>
      <c r="G38" s="27">
        <f>F38*(1+G98)</f>
        <v>58804.725000000006</v>
      </c>
      <c r="H38" s="27">
        <f>G38*(1+H98)</f>
        <v>61744.961250000008</v>
      </c>
      <c r="I38" s="27">
        <f>H38*(1+I98)</f>
        <v>64832.20931250001</v>
      </c>
      <c r="J38" s="2"/>
    </row>
    <row r="39" spans="1:11" x14ac:dyDescent="0.2">
      <c r="A39" s="2" t="s">
        <v>42</v>
      </c>
      <c r="B39" s="51">
        <f>'2020'!C35</f>
        <v>13005.18</v>
      </c>
      <c r="C39" s="51">
        <f>'2021 2022'!E45</f>
        <v>0</v>
      </c>
      <c r="D39" s="51">
        <f>'2021 2022'!C45</f>
        <v>0</v>
      </c>
      <c r="E39" s="51">
        <f>'2023 2024'!C45</f>
        <v>2845.82</v>
      </c>
      <c r="F39" s="51">
        <f>'2023 2024'!E45</f>
        <v>472.15</v>
      </c>
      <c r="G39" s="27">
        <f>F39*(1+G99)</f>
        <v>481.59299999999996</v>
      </c>
      <c r="H39" s="27">
        <f>G39*(1+H99)</f>
        <v>491.22485999999998</v>
      </c>
      <c r="I39" s="27">
        <f>H39*(1+I99)</f>
        <v>501.04935719999997</v>
      </c>
      <c r="J39" s="2"/>
    </row>
    <row r="40" spans="1:11" x14ac:dyDescent="0.2">
      <c r="A40" s="2" t="s">
        <v>43</v>
      </c>
      <c r="B40" s="51">
        <f>'2020'!C42</f>
        <v>2019.38</v>
      </c>
      <c r="C40" s="51">
        <f>'2021 2022'!E46</f>
        <v>-140</v>
      </c>
      <c r="D40" s="51">
        <f>'2021 2022'!C46</f>
        <v>1248.1600000000001</v>
      </c>
      <c r="E40" s="51">
        <f>'2023 2024'!C46</f>
        <v>1858.76</v>
      </c>
      <c r="F40" s="51">
        <f>'2023 2024'!E46</f>
        <v>1679.7</v>
      </c>
      <c r="G40" s="27">
        <f>F40*(1+G100)</f>
        <v>1713.2940000000001</v>
      </c>
      <c r="H40" s="27">
        <f>G40*(1+H100)</f>
        <v>1747.55988</v>
      </c>
      <c r="I40" s="27">
        <f>H40*(1+I100)</f>
        <v>1782.5110776000001</v>
      </c>
    </row>
    <row r="41" spans="1:11" x14ac:dyDescent="0.2">
      <c r="A41" s="2" t="s">
        <v>44</v>
      </c>
      <c r="B41" s="51">
        <f>'2020'!C43</f>
        <v>18759.16</v>
      </c>
      <c r="C41" s="51">
        <f>'2021 2022'!E47</f>
        <v>34214.15</v>
      </c>
      <c r="D41" s="51">
        <f>'2021 2022'!C47</f>
        <v>41715.480000000003</v>
      </c>
      <c r="E41" s="51">
        <f>'2023 2024'!C47</f>
        <v>55640.959999999999</v>
      </c>
      <c r="F41" s="51">
        <f>'2023 2024'!E47</f>
        <v>56214.37</v>
      </c>
      <c r="G41" s="27">
        <f>F41*(1+G101)</f>
        <v>59025.088500000005</v>
      </c>
      <c r="H41" s="27">
        <f>G41*(1+H101)</f>
        <v>61976.342925000012</v>
      </c>
      <c r="I41" s="27">
        <f>H41*(1+I101)</f>
        <v>65075.160071250015</v>
      </c>
    </row>
    <row r="42" spans="1:11" x14ac:dyDescent="0.2">
      <c r="A42" s="2" t="s">
        <v>45</v>
      </c>
      <c r="B42" s="51">
        <f>'2020'!C44</f>
        <v>0</v>
      </c>
      <c r="C42" s="51">
        <f>'2021 2022'!E48</f>
        <v>2154.7199999999998</v>
      </c>
      <c r="D42" s="51">
        <f>'2021 2022'!C48</f>
        <v>1592.89</v>
      </c>
      <c r="E42" s="51">
        <f>'2023 2024'!C48</f>
        <v>1940.13</v>
      </c>
      <c r="F42" s="51">
        <f>'2023 2024'!E48</f>
        <v>2901.53</v>
      </c>
      <c r="G42" s="27">
        <f>F42*(1+G102)</f>
        <v>2959.5606000000002</v>
      </c>
      <c r="H42" s="27">
        <f>G42*(1+H102)</f>
        <v>3018.7518120000004</v>
      </c>
      <c r="I42" s="27">
        <f>H42*(1+I102)</f>
        <v>3079.1268482400005</v>
      </c>
    </row>
    <row r="43" spans="1:11" x14ac:dyDescent="0.2">
      <c r="A43" s="2" t="s">
        <v>46</v>
      </c>
      <c r="B43" s="54"/>
      <c r="C43" s="51">
        <f>'2021 2022'!E49</f>
        <v>0</v>
      </c>
      <c r="D43" s="51">
        <f>'2021 2022'!C49</f>
        <v>3966.33</v>
      </c>
      <c r="E43" s="55">
        <f>'2023 2024'!C49</f>
        <v>1470.34</v>
      </c>
      <c r="F43" s="51">
        <f>'2023 2024'!E49</f>
        <v>617.76</v>
      </c>
      <c r="G43" s="40">
        <f>F43*(1+G103)</f>
        <v>630.11519999999996</v>
      </c>
      <c r="H43" s="40">
        <f>G43*(1+H103)</f>
        <v>642.71750399999996</v>
      </c>
      <c r="I43" s="40">
        <f>H43*(1+I103)</f>
        <v>655.57185407999998</v>
      </c>
    </row>
    <row r="44" spans="1:11" s="43" customFormat="1" x14ac:dyDescent="0.2">
      <c r="A44" s="41" t="s">
        <v>55</v>
      </c>
      <c r="B44" s="56">
        <f>'2020'!C25</f>
        <v>-11.1</v>
      </c>
      <c r="C44" s="56">
        <v>0</v>
      </c>
      <c r="D44" s="56">
        <v>0</v>
      </c>
      <c r="E44" s="56">
        <v>0</v>
      </c>
      <c r="F44" s="56">
        <v>0</v>
      </c>
      <c r="G44" s="42">
        <f>F44*(1+G104)</f>
        <v>0</v>
      </c>
      <c r="H44" s="42">
        <f>G44*(1+H104)</f>
        <v>0</v>
      </c>
      <c r="I44" s="42">
        <f>H44*(1+I104)</f>
        <v>0</v>
      </c>
    </row>
    <row r="45" spans="1:11" s="43" customFormat="1" x14ac:dyDescent="0.2">
      <c r="A45" s="41" t="s">
        <v>57</v>
      </c>
      <c r="B45" s="56">
        <f>'2020'!C28</f>
        <v>86</v>
      </c>
      <c r="C45" s="56">
        <v>0</v>
      </c>
      <c r="D45" s="56">
        <v>0</v>
      </c>
      <c r="E45" s="56">
        <v>0</v>
      </c>
      <c r="F45" s="56">
        <v>0</v>
      </c>
      <c r="G45" s="42">
        <f>F45*(1+G105)</f>
        <v>0</v>
      </c>
      <c r="H45" s="42">
        <f>G45*(1+H105)</f>
        <v>0</v>
      </c>
      <c r="I45" s="42">
        <f>H45*(1+I105)</f>
        <v>0</v>
      </c>
    </row>
    <row r="46" spans="1:11" x14ac:dyDescent="0.2">
      <c r="A46" s="2" t="s">
        <v>60</v>
      </c>
      <c r="B46" s="57">
        <f>'2020'!C39</f>
        <v>120</v>
      </c>
      <c r="C46" s="52">
        <v>0</v>
      </c>
      <c r="D46" s="52">
        <v>0</v>
      </c>
      <c r="E46" s="52">
        <v>0</v>
      </c>
      <c r="F46" s="52">
        <v>0</v>
      </c>
      <c r="G46" s="28">
        <f>F46*(1+G106)</f>
        <v>0</v>
      </c>
      <c r="H46" s="28">
        <f>G46*(1+H106)</f>
        <v>0</v>
      </c>
      <c r="I46" s="28">
        <f>H46*(1+I106)</f>
        <v>0</v>
      </c>
    </row>
    <row r="47" spans="1:11" x14ac:dyDescent="0.2">
      <c r="A47" s="10" t="s">
        <v>47</v>
      </c>
      <c r="B47" s="29">
        <f t="shared" ref="B47" si="3">SUBTOTAL(9,B22:B46)</f>
        <v>72437.959999999992</v>
      </c>
      <c r="C47" s="29">
        <f>SUBTOTAL(9,C22:C46)</f>
        <v>141994.72</v>
      </c>
      <c r="D47" s="29">
        <f t="shared" ref="D47:F47" si="4">SUBTOTAL(9,D22:D46)</f>
        <v>157680.24</v>
      </c>
      <c r="E47" s="29">
        <f t="shared" si="4"/>
        <v>242142.51000000004</v>
      </c>
      <c r="F47" s="29">
        <f t="shared" si="4"/>
        <v>374907.91000000009</v>
      </c>
      <c r="G47" s="29">
        <f t="shared" ref="G47" si="5">SUBTOTAL(9,G22:G46)</f>
        <v>388218.59610000008</v>
      </c>
      <c r="H47" s="29">
        <f t="shared" ref="H47" si="6">SUBTOTAL(9,H22:H46)</f>
        <v>402052.4202450001</v>
      </c>
      <c r="I47" s="29">
        <f t="shared" ref="I47" si="7">SUBTOTAL(9,I22:I46)</f>
        <v>416431.68034989008</v>
      </c>
    </row>
    <row r="48" spans="1:11" s="44" customFormat="1" x14ac:dyDescent="0.2">
      <c r="A48" s="60" t="s">
        <v>77</v>
      </c>
      <c r="B48" s="59" t="str">
        <f t="shared" ref="B48" si="8">IFERROR(B47/A47-1,"n/a")</f>
        <v>n/a</v>
      </c>
      <c r="C48" s="59">
        <f>IFERROR(C47/B47-1,"n/a")</f>
        <v>0.96022527415184</v>
      </c>
      <c r="D48" s="59">
        <f t="shared" ref="D48" si="9">IFERROR(D47/C47-1,"n/a")</f>
        <v>0.11046551590087295</v>
      </c>
      <c r="E48" s="59">
        <f t="shared" ref="E48" si="10">IFERROR(E47/D47-1,"n/a")</f>
        <v>0.53565538713030914</v>
      </c>
      <c r="F48" s="59">
        <f t="shared" ref="F48" si="11">IFERROR(F47/E47-1,"n/a")</f>
        <v>0.54829447336611836</v>
      </c>
      <c r="G48" s="59">
        <f t="shared" ref="G48" si="12">IFERROR(G47/F47-1,"n/a")</f>
        <v>3.5503881739918475E-2</v>
      </c>
      <c r="H48" s="59">
        <f t="shared" ref="H48" si="13">IFERROR(H47/G47-1,"n/a")</f>
        <v>3.5634109967871419E-2</v>
      </c>
      <c r="I48" s="59">
        <f t="shared" ref="I48" si="14">IFERROR(I47/H47-1,"n/a")</f>
        <v>3.5764640083816968E-2</v>
      </c>
    </row>
    <row r="49" spans="1:10" x14ac:dyDescent="0.2">
      <c r="B49" s="26"/>
      <c r="C49" s="26"/>
      <c r="D49" s="26"/>
      <c r="E49" s="26"/>
      <c r="F49" s="26"/>
      <c r="G49" s="26"/>
      <c r="H49" s="26"/>
      <c r="I49" s="26"/>
    </row>
    <row r="50" spans="1:10" ht="10.8" thickBot="1" x14ac:dyDescent="0.25">
      <c r="A50" s="10" t="s">
        <v>49</v>
      </c>
      <c r="B50" s="30">
        <f>B18-B47</f>
        <v>-8471.2599999999948</v>
      </c>
      <c r="C50" s="30">
        <f>C18-C47</f>
        <v>-1190.7900000000081</v>
      </c>
      <c r="D50" s="30">
        <f>D18-D47</f>
        <v>29287.920000000013</v>
      </c>
      <c r="E50" s="30">
        <f>E18-E47</f>
        <v>35851.089999999938</v>
      </c>
      <c r="F50" s="30">
        <f>F18-F47</f>
        <v>5036.6099999999278</v>
      </c>
      <c r="G50" s="30">
        <f t="shared" ref="G50:I50" si="15">G18-G47</f>
        <v>2304.900661580381</v>
      </c>
      <c r="H50" s="30">
        <f t="shared" si="15"/>
        <v>4420.4066332328948</v>
      </c>
      <c r="I50" s="30">
        <f t="shared" si="15"/>
        <v>7524.221675134846</v>
      </c>
    </row>
    <row r="51" spans="1:10" s="44" customFormat="1" ht="10.8" outlineLevel="1" thickTop="1" x14ac:dyDescent="0.2">
      <c r="A51" s="44" t="s">
        <v>70</v>
      </c>
      <c r="B51" s="45">
        <v>-8471.2599999999948</v>
      </c>
      <c r="C51" s="45">
        <v>-1190.7900000000081</v>
      </c>
      <c r="D51" s="45">
        <v>29287.920000000013</v>
      </c>
      <c r="E51" s="45">
        <v>35851.089999999938</v>
      </c>
      <c r="F51" s="45">
        <v>5036.6099999999278</v>
      </c>
      <c r="G51" s="45"/>
      <c r="H51" s="45"/>
      <c r="I51" s="45"/>
    </row>
    <row r="52" spans="1:10" s="44" customFormat="1" outlineLevel="1" x14ac:dyDescent="0.2">
      <c r="A52" s="44" t="s">
        <v>70</v>
      </c>
      <c r="B52" s="46" t="b">
        <f>B50=B51</f>
        <v>1</v>
      </c>
      <c r="C52" s="46" t="b">
        <f t="shared" ref="C52:F52" si="16">C50=C51</f>
        <v>1</v>
      </c>
      <c r="D52" s="46" t="b">
        <f t="shared" si="16"/>
        <v>1</v>
      </c>
      <c r="E52" s="46" t="b">
        <f t="shared" si="16"/>
        <v>1</v>
      </c>
      <c r="F52" s="46" t="b">
        <f t="shared" si="16"/>
        <v>1</v>
      </c>
      <c r="G52" s="46"/>
      <c r="H52" s="46"/>
      <c r="I52" s="46"/>
      <c r="J52" s="47"/>
    </row>
    <row r="53" spans="1:10" s="44" customFormat="1" x14ac:dyDescent="0.2">
      <c r="B53" s="46"/>
      <c r="C53" s="46"/>
      <c r="D53" s="46"/>
      <c r="E53" s="46"/>
      <c r="F53" s="46"/>
      <c r="G53" s="46"/>
      <c r="H53" s="46"/>
      <c r="I53" s="46"/>
      <c r="J53" s="47"/>
    </row>
    <row r="54" spans="1:10" s="44" customFormat="1" x14ac:dyDescent="0.2">
      <c r="B54" s="46"/>
      <c r="C54" s="46"/>
      <c r="D54" s="46"/>
      <c r="E54" s="46"/>
      <c r="F54" s="46"/>
      <c r="G54" s="46"/>
      <c r="H54" s="46"/>
      <c r="I54" s="46"/>
      <c r="J54" s="47"/>
    </row>
    <row r="57" spans="1:10" x14ac:dyDescent="0.2">
      <c r="A57" s="58" t="s">
        <v>73</v>
      </c>
    </row>
    <row r="58" spans="1:10" x14ac:dyDescent="0.2">
      <c r="A58" s="23" t="s">
        <v>8</v>
      </c>
      <c r="B58" s="49" t="str">
        <f>IFERROR(B7/A7-1,"n/a")</f>
        <v>n/a</v>
      </c>
      <c r="C58" s="49">
        <f>IFERROR(C7/B7-1,"n/a")</f>
        <v>-0.38970588235294112</v>
      </c>
      <c r="D58" s="49">
        <f>IFERROR(D7/C7-1,"n/a")</f>
        <v>-1</v>
      </c>
      <c r="E58" s="49" t="str">
        <f>IFERROR(E7/D7-1,"n/a")</f>
        <v>n/a</v>
      </c>
      <c r="F58" s="49">
        <f>IFERROR(F7/E7-1,"n/a")</f>
        <v>1.3900709219858158</v>
      </c>
      <c r="G58" s="50">
        <f>IFERROR(AVERAGE(D58:F58)/2,0)</f>
        <v>9.7517730496453958E-2</v>
      </c>
      <c r="H58" s="50">
        <f>G58</f>
        <v>9.7517730496453958E-2</v>
      </c>
      <c r="I58" s="50">
        <f t="shared" ref="I58:I68" si="17">H58</f>
        <v>9.7517730496453958E-2</v>
      </c>
    </row>
    <row r="59" spans="1:10" x14ac:dyDescent="0.2">
      <c r="A59" s="23" t="s">
        <v>9</v>
      </c>
      <c r="B59" s="49" t="str">
        <f>IFERROR(B8/A8-1,"n/a")</f>
        <v>n/a</v>
      </c>
      <c r="C59" s="49" t="str">
        <f>IFERROR(C8/B8-1,"n/a")</f>
        <v>n/a</v>
      </c>
      <c r="D59" s="49">
        <f>IFERROR(D8/C8-1,"n/a")</f>
        <v>-0.78260869565217395</v>
      </c>
      <c r="E59" s="49">
        <f>IFERROR(E8/D8-1,"n/a")</f>
        <v>4.760033</v>
      </c>
      <c r="F59" s="49">
        <f>IFERROR(F8/E8-1,"n/a")</f>
        <v>-0.44618372846127796</v>
      </c>
      <c r="G59" s="50">
        <v>0.02</v>
      </c>
      <c r="H59" s="50">
        <f t="shared" ref="H59" si="18">G59</f>
        <v>0.02</v>
      </c>
      <c r="I59" s="50">
        <f t="shared" si="17"/>
        <v>0.02</v>
      </c>
    </row>
    <row r="60" spans="1:10" x14ac:dyDescent="0.2">
      <c r="A60" s="23" t="s">
        <v>10</v>
      </c>
      <c r="B60" s="49" t="str">
        <f>IFERROR(B9/A9-1,"n/a")</f>
        <v>n/a</v>
      </c>
      <c r="C60" s="49" t="str">
        <f>IFERROR(C9/B9-1,"n/a")</f>
        <v>n/a</v>
      </c>
      <c r="D60" s="49" t="str">
        <f>IFERROR(D9/C9-1,"n/a")</f>
        <v>n/a</v>
      </c>
      <c r="E60" s="49" t="str">
        <f>IFERROR(E9/D9-1,"n/a")</f>
        <v>n/a</v>
      </c>
      <c r="F60" s="49" t="str">
        <f>IFERROR(F9/E9-1,"n/a")</f>
        <v>n/a</v>
      </c>
      <c r="G60" s="50">
        <v>-1</v>
      </c>
      <c r="H60" s="50">
        <f t="shared" ref="H60" si="19">G60</f>
        <v>-1</v>
      </c>
      <c r="I60" s="50">
        <f t="shared" si="17"/>
        <v>-1</v>
      </c>
    </row>
    <row r="61" spans="1:10" x14ac:dyDescent="0.2">
      <c r="A61" s="23" t="s">
        <v>11</v>
      </c>
      <c r="B61" s="49" t="str">
        <f>IFERROR(B10/A10-1,"n/a")</f>
        <v>n/a</v>
      </c>
      <c r="C61" s="49">
        <f>IFERROR(C10/B10-1,"n/a")</f>
        <v>4.0368066355624679</v>
      </c>
      <c r="D61" s="49">
        <f>IFERROR(D10/C10-1,"n/a")</f>
        <v>1.9680938657883904</v>
      </c>
      <c r="E61" s="49">
        <f>IFERROR(E10/D10-1,"n/a")</f>
        <v>-0.44365073860878013</v>
      </c>
      <c r="F61" s="49">
        <f>IFERROR(F10/E10-1,"n/a")</f>
        <v>4.1670406382448268</v>
      </c>
      <c r="G61" s="50">
        <v>0.02</v>
      </c>
      <c r="H61" s="50">
        <f t="shared" ref="H61" si="20">G61</f>
        <v>0.02</v>
      </c>
      <c r="I61" s="50">
        <f t="shared" si="17"/>
        <v>0.02</v>
      </c>
    </row>
    <row r="62" spans="1:10" x14ac:dyDescent="0.2">
      <c r="A62" s="23" t="s">
        <v>12</v>
      </c>
      <c r="B62" s="49" t="str">
        <f>IFERROR(B11/A11-1,"n/a")</f>
        <v>n/a</v>
      </c>
      <c r="C62" s="49">
        <f>IFERROR(C11/B11-1,"n/a")</f>
        <v>12</v>
      </c>
      <c r="D62" s="49">
        <f>IFERROR(D11/C11-1,"n/a")</f>
        <v>-0.15384615384615385</v>
      </c>
      <c r="E62" s="49">
        <f>IFERROR(E11/D11-1,"n/a")</f>
        <v>0.6227272727272728</v>
      </c>
      <c r="F62" s="49">
        <f>IFERROR(F11/E11-1,"n/a")</f>
        <v>-0.97198879551820727</v>
      </c>
      <c r="G62" s="50">
        <f t="shared" ref="G62" si="21">IFERROR(AVERAGE(D62:F62)/2,0)</f>
        <v>-8.3851279439514717E-2</v>
      </c>
      <c r="H62" s="50">
        <f t="shared" ref="H62" si="22">G62</f>
        <v>-8.3851279439514717E-2</v>
      </c>
      <c r="I62" s="50">
        <f t="shared" si="17"/>
        <v>-8.3851279439514717E-2</v>
      </c>
    </row>
    <row r="63" spans="1:10" x14ac:dyDescent="0.2">
      <c r="A63" s="23" t="s">
        <v>13</v>
      </c>
      <c r="B63" s="49" t="str">
        <f>IFERROR(B12/A12-1,"n/a")</f>
        <v>n/a</v>
      </c>
      <c r="C63" s="49">
        <f>IFERROR(C12/B12-1,"n/a")</f>
        <v>0.67177301148615576</v>
      </c>
      <c r="D63" s="49">
        <f>IFERROR(D12/C12-1,"n/a")</f>
        <v>1.9584766963844311</v>
      </c>
      <c r="E63" s="49">
        <f>IFERROR(E12/D12-1,"n/a")</f>
        <v>-0.25575633938226905</v>
      </c>
      <c r="F63" s="49">
        <f>IFERROR(F12/E12-1,"n/a")</f>
        <v>-0.4905370013456678</v>
      </c>
      <c r="G63" s="50">
        <f t="shared" ref="G63" si="23">IFERROR(AVERAGE(D63:F63)/2,0)</f>
        <v>0.20203055927608238</v>
      </c>
      <c r="H63" s="50">
        <f t="shared" ref="H63" si="24">G63</f>
        <v>0.20203055927608238</v>
      </c>
      <c r="I63" s="50">
        <f t="shared" si="17"/>
        <v>0.20203055927608238</v>
      </c>
    </row>
    <row r="64" spans="1:10" x14ac:dyDescent="0.2">
      <c r="A64" s="23" t="s">
        <v>14</v>
      </c>
      <c r="B64" s="49" t="str">
        <f>IFERROR(B13/A13-1,"n/a")</f>
        <v>n/a</v>
      </c>
      <c r="C64" s="49">
        <f>IFERROR(C13/B13-1,"n/a")</f>
        <v>-0.32427337311490079</v>
      </c>
      <c r="D64" s="49">
        <f>IFERROR(D13/C13-1,"n/a")</f>
        <v>0.92543883632150936</v>
      </c>
      <c r="E64" s="49">
        <f>IFERROR(E13/D13-1,"n/a")</f>
        <v>0.83778929683481862</v>
      </c>
      <c r="F64" s="49">
        <f>IFERROR(F13/E13-1,"n/a")</f>
        <v>0.3352779273938169</v>
      </c>
      <c r="G64" s="50">
        <v>0.02</v>
      </c>
      <c r="H64" s="50">
        <f t="shared" ref="H64" si="25">G64</f>
        <v>0.02</v>
      </c>
      <c r="I64" s="50">
        <f t="shared" si="17"/>
        <v>0.02</v>
      </c>
    </row>
    <row r="65" spans="1:10" x14ac:dyDescent="0.2">
      <c r="A65" s="23" t="s">
        <v>15</v>
      </c>
      <c r="B65" s="49" t="str">
        <f>IFERROR(B14/A14-1,"n/a")</f>
        <v>n/a</v>
      </c>
      <c r="C65" s="49" t="str">
        <f>IFERROR(C14/B14-1,"n/a")</f>
        <v>n/a</v>
      </c>
      <c r="D65" s="49" t="str">
        <f>IFERROR(D14/C14-1,"n/a")</f>
        <v>n/a</v>
      </c>
      <c r="E65" s="49" t="str">
        <f>IFERROR(E14/D14-1,"n/a")</f>
        <v>n/a</v>
      </c>
      <c r="F65" s="49">
        <f>IFERROR(F14/E14-1,"n/a")</f>
        <v>2.3799824468085107</v>
      </c>
      <c r="G65" s="50">
        <v>0.02</v>
      </c>
      <c r="H65" s="50">
        <f t="shared" ref="H65" si="26">G65</f>
        <v>0.02</v>
      </c>
      <c r="I65" s="50">
        <f t="shared" si="17"/>
        <v>0.02</v>
      </c>
    </row>
    <row r="66" spans="1:10" x14ac:dyDescent="0.2">
      <c r="A66" s="23" t="s">
        <v>16</v>
      </c>
      <c r="B66" s="49" t="str">
        <f>IFERROR(B15/A15-1,"n/a")</f>
        <v>n/a</v>
      </c>
      <c r="C66" s="49">
        <f>IFERROR(C15/B15-1,"n/a")</f>
        <v>-1</v>
      </c>
      <c r="D66" s="49" t="str">
        <f>IFERROR(D15/C15-1,"n/a")</f>
        <v>n/a</v>
      </c>
      <c r="E66" s="49">
        <f>IFERROR(E15/D15-1,"n/a")</f>
        <v>8.489056661878891E-2</v>
      </c>
      <c r="F66" s="49">
        <f>IFERROR(F15/E15-1,"n/a")</f>
        <v>-0.6451738093918058</v>
      </c>
      <c r="G66" s="50">
        <f t="shared" ref="G66" si="27">IFERROR(AVERAGE(D66:F66)/2,0)</f>
        <v>-0.14007081069325422</v>
      </c>
      <c r="H66" s="50">
        <f t="shared" ref="H66" si="28">G66</f>
        <v>-0.14007081069325422</v>
      </c>
      <c r="I66" s="50">
        <f t="shared" si="17"/>
        <v>-0.14007081069325422</v>
      </c>
    </row>
    <row r="67" spans="1:10" x14ac:dyDescent="0.2">
      <c r="A67" s="23" t="s">
        <v>17</v>
      </c>
      <c r="B67" s="49" t="str">
        <f>IFERROR(B16/A16-1,"n/a")</f>
        <v>n/a</v>
      </c>
      <c r="C67" s="49" t="str">
        <f>IFERROR(C16/B16-1,"n/a")</f>
        <v>n/a</v>
      </c>
      <c r="D67" s="49" t="str">
        <f>IFERROR(D16/C16-1,"n/a")</f>
        <v>n/a</v>
      </c>
      <c r="E67" s="49" t="str">
        <f>IFERROR(E16/D16-1,"n/a")</f>
        <v>n/a</v>
      </c>
      <c r="F67" s="49" t="str">
        <f>IFERROR(F16/E16-1,"n/a")</f>
        <v>n/a</v>
      </c>
      <c r="G67" s="50">
        <f t="shared" ref="G67" si="29">IFERROR(AVERAGE(D67:F67)/2,0)</f>
        <v>0</v>
      </c>
      <c r="H67" s="50">
        <f t="shared" ref="H67" si="30">G67</f>
        <v>0</v>
      </c>
      <c r="I67" s="50">
        <f t="shared" si="17"/>
        <v>0</v>
      </c>
    </row>
    <row r="68" spans="1:10" x14ac:dyDescent="0.2">
      <c r="A68" s="23" t="s">
        <v>18</v>
      </c>
      <c r="B68" s="49" t="str">
        <f>IFERROR(B17/A17-1,"n/a")</f>
        <v>n/a</v>
      </c>
      <c r="C68" s="49">
        <f>IFERROR(C17/B17-1,"n/a")</f>
        <v>2.4696016771488472</v>
      </c>
      <c r="D68" s="49">
        <f>IFERROR(D17/C17-1,"n/a")</f>
        <v>0.39728096676737157</v>
      </c>
      <c r="E68" s="49">
        <f>IFERROR(E17/D17-1,"n/a")</f>
        <v>-7.675675675675675E-2</v>
      </c>
      <c r="F68" s="49">
        <f>IFERROR(F17/E17-1,"n/a")</f>
        <v>0.32084309133489453</v>
      </c>
      <c r="G68" s="50">
        <f t="shared" ref="G68" si="31">IFERROR(AVERAGE(D68:F68)/2,0)</f>
        <v>0.10689455022425155</v>
      </c>
      <c r="H68" s="50">
        <f t="shared" ref="H68" si="32">G68</f>
        <v>0.10689455022425155</v>
      </c>
      <c r="I68" s="50">
        <f t="shared" si="17"/>
        <v>0.10689455022425155</v>
      </c>
    </row>
    <row r="69" spans="1:10" x14ac:dyDescent="0.2">
      <c r="A69" s="10"/>
      <c r="B69" s="25"/>
      <c r="C69" s="25"/>
      <c r="D69" s="25"/>
      <c r="E69" s="25"/>
      <c r="F69" s="25"/>
      <c r="G69" s="25"/>
      <c r="H69" s="25"/>
      <c r="I69" s="25"/>
      <c r="J69" s="10"/>
    </row>
    <row r="70" spans="1:10" x14ac:dyDescent="0.2">
      <c r="A70" s="10"/>
      <c r="B70" s="25"/>
      <c r="C70" s="25"/>
      <c r="D70" s="25"/>
      <c r="E70" s="25"/>
      <c r="F70" s="25"/>
      <c r="G70" s="25"/>
      <c r="H70" s="25"/>
      <c r="I70" s="25"/>
      <c r="J70" s="10"/>
    </row>
    <row r="71" spans="1:10" x14ac:dyDescent="0.2">
      <c r="A71" s="22" t="s">
        <v>74</v>
      </c>
      <c r="B71" s="26"/>
      <c r="C71" s="26"/>
      <c r="D71" s="26"/>
      <c r="E71" s="26"/>
      <c r="F71" s="26"/>
      <c r="G71" s="26"/>
      <c r="H71" s="26"/>
      <c r="I71" s="26"/>
    </row>
    <row r="72" spans="1:10" x14ac:dyDescent="0.2">
      <c r="A72" s="2" t="s">
        <v>27</v>
      </c>
      <c r="B72" s="27">
        <v>0</v>
      </c>
      <c r="C72" s="27">
        <v>0</v>
      </c>
      <c r="D72" s="27">
        <v>0</v>
      </c>
      <c r="E72" s="27">
        <f>'2023 2024'!C30</f>
        <v>37235.58</v>
      </c>
      <c r="F72" s="27">
        <v>57687.7</v>
      </c>
      <c r="G72" s="27"/>
      <c r="H72" s="27"/>
      <c r="I72" s="27"/>
      <c r="J72" s="2"/>
    </row>
    <row r="73" spans="1:10" x14ac:dyDescent="0.2">
      <c r="A73" s="2" t="s">
        <v>28</v>
      </c>
      <c r="B73" s="27">
        <v>0</v>
      </c>
      <c r="C73" s="27">
        <v>0</v>
      </c>
      <c r="D73" s="27">
        <v>0</v>
      </c>
      <c r="E73" s="27">
        <v>0</v>
      </c>
      <c r="F73" s="27">
        <v>48245.49</v>
      </c>
      <c r="G73" s="27"/>
      <c r="H73" s="27"/>
      <c r="I73" s="27"/>
      <c r="J73" s="2"/>
    </row>
    <row r="74" spans="1:10" x14ac:dyDescent="0.2">
      <c r="A74" s="2" t="s">
        <v>29</v>
      </c>
      <c r="B74" s="27">
        <f>'2020'!C29</f>
        <v>0</v>
      </c>
      <c r="C74" s="27">
        <v>800</v>
      </c>
      <c r="D74" s="27">
        <v>6108</v>
      </c>
      <c r="E74" s="27">
        <v>7700.24</v>
      </c>
      <c r="F74" s="27">
        <v>21381.53</v>
      </c>
      <c r="G74" s="27"/>
      <c r="H74" s="27"/>
      <c r="I74" s="27"/>
      <c r="J74" s="2"/>
    </row>
    <row r="75" spans="1:10" x14ac:dyDescent="0.2">
      <c r="A75" s="23" t="s">
        <v>34</v>
      </c>
      <c r="B75" s="31">
        <f>'2020'!C34</f>
        <v>931.1</v>
      </c>
      <c r="C75" s="31">
        <v>24563.54</v>
      </c>
      <c r="D75" s="31">
        <v>35205.97</v>
      </c>
      <c r="E75" s="31">
        <v>41696.06</v>
      </c>
      <c r="F75" s="31">
        <v>41195.64</v>
      </c>
      <c r="G75" s="31"/>
      <c r="H75" s="31"/>
      <c r="I75" s="31"/>
    </row>
    <row r="76" spans="1:10" ht="10.8" thickBot="1" x14ac:dyDescent="0.25">
      <c r="A76" s="23" t="s">
        <v>66</v>
      </c>
      <c r="B76" s="32">
        <f>SUM(B72:B75)</f>
        <v>931.1</v>
      </c>
      <c r="C76" s="32">
        <f t="shared" ref="C76:F76" si="33">SUM(C72:C75)</f>
        <v>25363.54</v>
      </c>
      <c r="D76" s="32">
        <f t="shared" si="33"/>
        <v>41313.97</v>
      </c>
      <c r="E76" s="32">
        <f t="shared" si="33"/>
        <v>86631.88</v>
      </c>
      <c r="F76" s="32">
        <f t="shared" si="33"/>
        <v>168510.36</v>
      </c>
      <c r="G76" s="31"/>
      <c r="H76" s="31"/>
      <c r="I76" s="31"/>
    </row>
    <row r="77" spans="1:10" ht="10.8" thickTop="1" x14ac:dyDescent="0.2">
      <c r="B77" s="31"/>
      <c r="C77" s="31"/>
      <c r="D77" s="31"/>
      <c r="E77" s="31"/>
      <c r="F77" s="31"/>
      <c r="G77" s="31"/>
      <c r="H77" s="31"/>
      <c r="I77" s="31"/>
    </row>
    <row r="79" spans="1:10" x14ac:dyDescent="0.2">
      <c r="A79" s="58" t="s">
        <v>78</v>
      </c>
    </row>
    <row r="80" spans="1:10" x14ac:dyDescent="0.2">
      <c r="A80" s="58"/>
    </row>
    <row r="81" spans="1:9" x14ac:dyDescent="0.2">
      <c r="A81" s="23" t="s">
        <v>79</v>
      </c>
      <c r="G81" s="50">
        <v>0.02</v>
      </c>
      <c r="H81" s="50">
        <v>0.02</v>
      </c>
      <c r="I81" s="50">
        <v>0.02</v>
      </c>
    </row>
    <row r="82" spans="1:9" x14ac:dyDescent="0.2">
      <c r="A82" s="58"/>
    </row>
    <row r="83" spans="1:9" x14ac:dyDescent="0.2">
      <c r="A83" s="23" t="s">
        <v>23</v>
      </c>
      <c r="B83" s="49" t="str">
        <f>IFERROR(B23/A23-1,"n/a")</f>
        <v>n/a</v>
      </c>
      <c r="C83" s="49" t="str">
        <f>IFERROR(C23/B23-1,"n/a")</f>
        <v>n/a</v>
      </c>
      <c r="D83" s="49" t="str">
        <f>IFERROR(D23/C23-1,"n/a")</f>
        <v>n/a</v>
      </c>
      <c r="E83" s="49" t="str">
        <f>IFERROR(E23/D23-1,"n/a")</f>
        <v>n/a</v>
      </c>
      <c r="F83" s="49">
        <f>IFERROR(F23/E23-1,"n/a")</f>
        <v>-0.67009803234085519</v>
      </c>
      <c r="G83" s="48">
        <f>G$81</f>
        <v>0.02</v>
      </c>
      <c r="H83" s="48">
        <f t="shared" ref="H83:I106" si="34">H$81</f>
        <v>0.02</v>
      </c>
      <c r="I83" s="48">
        <f t="shared" si="34"/>
        <v>0.02</v>
      </c>
    </row>
    <row r="84" spans="1:9" x14ac:dyDescent="0.2">
      <c r="A84" s="23" t="s">
        <v>24</v>
      </c>
      <c r="B84" s="49" t="str">
        <f>IFERROR(B24/A24-1,"n/a")</f>
        <v>n/a</v>
      </c>
      <c r="C84" s="49">
        <f>IFERROR(C24/B24-1,"n/a")</f>
        <v>-6.4546666666666641E-2</v>
      </c>
      <c r="D84" s="49">
        <f>IFERROR(D24/C24-1,"n/a")</f>
        <v>1.1801123163100957</v>
      </c>
      <c r="E84" s="49">
        <f>IFERROR(E24/D24-1,"n/a")</f>
        <v>0.2644838824617779</v>
      </c>
      <c r="F84" s="49">
        <f>IFERROR(F24/E24-1,"n/a")</f>
        <v>1.145717483978212</v>
      </c>
      <c r="G84" s="48">
        <f t="shared" ref="G84:I106" si="35">G$81</f>
        <v>0.02</v>
      </c>
      <c r="H84" s="48">
        <f t="shared" si="34"/>
        <v>0.02</v>
      </c>
      <c r="I84" s="48">
        <f t="shared" si="34"/>
        <v>0.02</v>
      </c>
    </row>
    <row r="85" spans="1:9" x14ac:dyDescent="0.2">
      <c r="A85" s="23" t="s">
        <v>25</v>
      </c>
      <c r="B85" s="49" t="str">
        <f>IFERROR(B25/A25-1,"n/a")</f>
        <v>n/a</v>
      </c>
      <c r="C85" s="49" t="str">
        <f>IFERROR(C25/B25-1,"n/a")</f>
        <v>n/a</v>
      </c>
      <c r="D85" s="49" t="str">
        <f>IFERROR(D25/C25-1,"n/a")</f>
        <v>n/a</v>
      </c>
      <c r="E85" s="49" t="str">
        <f>IFERROR(E25/D25-1,"n/a")</f>
        <v>n/a</v>
      </c>
      <c r="F85" s="49">
        <f>IFERROR(F25/E25-1,"n/a")</f>
        <v>-0.19112513608837189</v>
      </c>
      <c r="G85" s="48">
        <f t="shared" si="35"/>
        <v>0.02</v>
      </c>
      <c r="H85" s="48">
        <f t="shared" si="34"/>
        <v>0.02</v>
      </c>
      <c r="I85" s="48">
        <f t="shared" si="34"/>
        <v>0.02</v>
      </c>
    </row>
    <row r="86" spans="1:9" x14ac:dyDescent="0.2">
      <c r="A86" s="23" t="s">
        <v>26</v>
      </c>
      <c r="B86" s="49" t="str">
        <f>IFERROR(B26/A26-1,"n/a")</f>
        <v>n/a</v>
      </c>
      <c r="C86" s="49" t="str">
        <f>IFERROR(C26/B26-1,"n/a")</f>
        <v>n/a</v>
      </c>
      <c r="D86" s="49" t="str">
        <f>IFERROR(D26/C26-1,"n/a")</f>
        <v>n/a</v>
      </c>
      <c r="E86" s="49">
        <f>IFERROR(E26/D26-1,"n/a")</f>
        <v>-1</v>
      </c>
      <c r="F86" s="49" t="str">
        <f>IFERROR(F26/E26-1,"n/a")</f>
        <v>n/a</v>
      </c>
      <c r="G86" s="48">
        <f t="shared" si="35"/>
        <v>0.02</v>
      </c>
      <c r="H86" s="48">
        <f t="shared" si="34"/>
        <v>0.02</v>
      </c>
      <c r="I86" s="48">
        <f t="shared" si="34"/>
        <v>0.02</v>
      </c>
    </row>
    <row r="87" spans="1:9" x14ac:dyDescent="0.2">
      <c r="A87" s="23" t="s">
        <v>66</v>
      </c>
      <c r="B87" s="49" t="str">
        <f>IFERROR(B27/A27-1,"n/a")</f>
        <v>n/a</v>
      </c>
      <c r="C87" s="49">
        <f>IFERROR(C27/B27-1,"n/a")</f>
        <v>26.240403823434647</v>
      </c>
      <c r="D87" s="49">
        <f>IFERROR(D27/C27-1,"n/a")</f>
        <v>0.62887238926427469</v>
      </c>
      <c r="E87" s="49">
        <f>IFERROR(E27/D27-1,"n/a")</f>
        <v>1.0969149176416599</v>
      </c>
      <c r="F87" s="49">
        <f>IFERROR(F27/E27-1,"n/a")</f>
        <v>0.94513105337203784</v>
      </c>
      <c r="G87" s="62">
        <v>0.03</v>
      </c>
      <c r="H87" s="62">
        <v>0.03</v>
      </c>
      <c r="I87" s="62">
        <v>0.03</v>
      </c>
    </row>
    <row r="88" spans="1:9" x14ac:dyDescent="0.2">
      <c r="A88" s="23" t="s">
        <v>30</v>
      </c>
      <c r="B88" s="49" t="str">
        <f>IFERROR(B28/A28-1,"n/a")</f>
        <v>n/a</v>
      </c>
      <c r="C88" s="49">
        <f>IFERROR(C28/B28-1,"n/a")</f>
        <v>8.4173789173789171</v>
      </c>
      <c r="D88" s="49">
        <f>IFERROR(D28/C28-1,"n/a")</f>
        <v>0.20396309181666905</v>
      </c>
      <c r="E88" s="49">
        <f>IFERROR(E28/D28-1,"n/a")</f>
        <v>0.1515264969721335</v>
      </c>
      <c r="F88" s="49">
        <f>IFERROR(F28/E28-1,"n/a")</f>
        <v>0.12631444575613249</v>
      </c>
      <c r="G88" s="48">
        <f t="shared" si="35"/>
        <v>0.02</v>
      </c>
      <c r="H88" s="48">
        <f t="shared" si="34"/>
        <v>0.02</v>
      </c>
      <c r="I88" s="48">
        <f t="shared" si="34"/>
        <v>0.02</v>
      </c>
    </row>
    <row r="89" spans="1:9" x14ac:dyDescent="0.2">
      <c r="A89" s="23" t="s">
        <v>31</v>
      </c>
      <c r="B89" s="49" t="str">
        <f>IFERROR(B29/A29-1,"n/a")</f>
        <v>n/a</v>
      </c>
      <c r="C89" s="49">
        <f>IFERROR(C29/B29-1,"n/a")</f>
        <v>2.3240506935053418E-2</v>
      </c>
      <c r="D89" s="49">
        <f>IFERROR(D29/C29-1,"n/a")</f>
        <v>0.66171947183139768</v>
      </c>
      <c r="E89" s="49">
        <f>IFERROR(E29/D29-1,"n/a")</f>
        <v>8.5042440280964637E-2</v>
      </c>
      <c r="F89" s="49">
        <f>IFERROR(F29/E29-1,"n/a")</f>
        <v>0.11765965037459858</v>
      </c>
      <c r="G89" s="48">
        <f t="shared" si="35"/>
        <v>0.02</v>
      </c>
      <c r="H89" s="48">
        <f t="shared" si="34"/>
        <v>0.02</v>
      </c>
      <c r="I89" s="48">
        <f t="shared" si="34"/>
        <v>0.02</v>
      </c>
    </row>
    <row r="90" spans="1:9" x14ac:dyDescent="0.2">
      <c r="A90" s="23" t="s">
        <v>32</v>
      </c>
      <c r="B90" s="49" t="str">
        <f>IFERROR(B30/A30-1,"n/a")</f>
        <v>n/a</v>
      </c>
      <c r="C90" s="49">
        <f>IFERROR(C30/B30-1,"n/a")</f>
        <v>-0.15437056217506528</v>
      </c>
      <c r="D90" s="49">
        <f>IFERROR(D30/C30-1,"n/a")</f>
        <v>8.5673731719375423E-2</v>
      </c>
      <c r="E90" s="49">
        <f>IFERROR(E30/D30-1,"n/a")</f>
        <v>6.3836210062431133</v>
      </c>
      <c r="F90" s="49">
        <f>IFERROR(F30/E30-1,"n/a")</f>
        <v>-0.56055626293172045</v>
      </c>
      <c r="G90" s="48">
        <f t="shared" si="35"/>
        <v>0.02</v>
      </c>
      <c r="H90" s="48">
        <f t="shared" si="34"/>
        <v>0.02</v>
      </c>
      <c r="I90" s="48">
        <f t="shared" si="34"/>
        <v>0.02</v>
      </c>
    </row>
    <row r="91" spans="1:9" x14ac:dyDescent="0.2">
      <c r="A91" s="23" t="s">
        <v>33</v>
      </c>
      <c r="B91" s="49" t="str">
        <f>IFERROR(B31/A31-1,"n/a")</f>
        <v>n/a</v>
      </c>
      <c r="C91" s="49">
        <f>IFERROR(C31/B31-1,"n/a")</f>
        <v>0</v>
      </c>
      <c r="D91" s="49">
        <f>IFERROR(D31/C31-1,"n/a")</f>
        <v>1.1390284757119007E-2</v>
      </c>
      <c r="E91" s="49">
        <f>IFERROR(E31/D31-1,"n/a")</f>
        <v>0.15257204372308708</v>
      </c>
      <c r="F91" s="49">
        <f>IFERROR(F31/E31-1,"n/a")</f>
        <v>0.82218004003316469</v>
      </c>
      <c r="G91" s="62">
        <v>0.05</v>
      </c>
      <c r="H91" s="62">
        <f>G91</f>
        <v>0.05</v>
      </c>
      <c r="I91" s="62">
        <f>H91</f>
        <v>0.05</v>
      </c>
    </row>
    <row r="92" spans="1:9" x14ac:dyDescent="0.2">
      <c r="A92" s="23" t="s">
        <v>35</v>
      </c>
      <c r="B92" s="49" t="str">
        <f>IFERROR(B32/A32-1,"n/a")</f>
        <v>n/a</v>
      </c>
      <c r="C92" s="49">
        <f>IFERROR(C32/B32-1,"n/a")</f>
        <v>1.2840681885278795</v>
      </c>
      <c r="D92" s="49">
        <f>IFERROR(D32/C32-1,"n/a")</f>
        <v>-1</v>
      </c>
      <c r="E92" s="49" t="str">
        <f>IFERROR(E32/D32-1,"n/a")</f>
        <v>n/a</v>
      </c>
      <c r="F92" s="49">
        <f>IFERROR(F32/E32-1,"n/a")</f>
        <v>-0.79121596547411244</v>
      </c>
      <c r="G92" s="48">
        <f t="shared" si="35"/>
        <v>0.02</v>
      </c>
      <c r="H92" s="48">
        <f t="shared" si="34"/>
        <v>0.02</v>
      </c>
      <c r="I92" s="48">
        <f t="shared" si="34"/>
        <v>0.02</v>
      </c>
    </row>
    <row r="93" spans="1:9" x14ac:dyDescent="0.2">
      <c r="A93" s="23" t="s">
        <v>36</v>
      </c>
      <c r="B93" s="49" t="str">
        <f>IFERROR(B33/A33-1,"n/a")</f>
        <v>n/a</v>
      </c>
      <c r="C93" s="49" t="str">
        <f>IFERROR(C33/B33-1,"n/a")</f>
        <v>n/a</v>
      </c>
      <c r="D93" s="49">
        <f>IFERROR(D33/C33-1,"n/a")</f>
        <v>-0.10614844218522435</v>
      </c>
      <c r="E93" s="49">
        <f>IFERROR(E33/D33-1,"n/a")</f>
        <v>0.62380191693290743</v>
      </c>
      <c r="F93" s="49">
        <f>IFERROR(F33/E33-1,"n/a")</f>
        <v>2.9923659616330545</v>
      </c>
      <c r="G93" s="48">
        <f t="shared" si="35"/>
        <v>0.02</v>
      </c>
      <c r="H93" s="48">
        <f t="shared" si="34"/>
        <v>0.02</v>
      </c>
      <c r="I93" s="48">
        <f t="shared" si="34"/>
        <v>0.02</v>
      </c>
    </row>
    <row r="94" spans="1:9" x14ac:dyDescent="0.2">
      <c r="A94" s="23" t="s">
        <v>37</v>
      </c>
      <c r="B94" s="49" t="str">
        <f>IFERROR(B34/A34-1,"n/a")</f>
        <v>n/a</v>
      </c>
      <c r="C94" s="49">
        <f>IFERROR(C34/B34-1,"n/a")</f>
        <v>-0.98692520872837186</v>
      </c>
      <c r="D94" s="49">
        <f>IFERROR(D34/C34-1,"n/a")</f>
        <v>23.49723200805234</v>
      </c>
      <c r="E94" s="49">
        <f>IFERROR(E34/D34-1,"n/a")</f>
        <v>-0.42428164461610096</v>
      </c>
      <c r="F94" s="49">
        <f>IFERROR(F34/E34-1,"n/a")</f>
        <v>0.33240356365452994</v>
      </c>
      <c r="G94" s="48">
        <f t="shared" si="35"/>
        <v>0.02</v>
      </c>
      <c r="H94" s="48">
        <f t="shared" si="34"/>
        <v>0.02</v>
      </c>
      <c r="I94" s="48">
        <f t="shared" si="34"/>
        <v>0.02</v>
      </c>
    </row>
    <row r="95" spans="1:9" x14ac:dyDescent="0.2">
      <c r="A95" s="23" t="s">
        <v>38</v>
      </c>
      <c r="B95" s="49" t="str">
        <f>IFERROR(B35/A35-1,"n/a")</f>
        <v>n/a</v>
      </c>
      <c r="C95" s="49">
        <f>IFERROR(C35/B35-1,"n/a")</f>
        <v>-0.55928330091123168</v>
      </c>
      <c r="D95" s="49">
        <f>IFERROR(D35/C35-1,"n/a")</f>
        <v>10.860285098316174</v>
      </c>
      <c r="E95" s="49">
        <f>IFERROR(E35/D35-1,"n/a")</f>
        <v>-0.82988523938952086</v>
      </c>
      <c r="F95" s="49">
        <f>IFERROR(F35/E35-1,"n/a")</f>
        <v>0.16694070993326249</v>
      </c>
      <c r="G95" s="48">
        <f t="shared" si="35"/>
        <v>0.02</v>
      </c>
      <c r="H95" s="48">
        <f t="shared" si="34"/>
        <v>0.02</v>
      </c>
      <c r="I95" s="48">
        <f t="shared" si="34"/>
        <v>0.02</v>
      </c>
    </row>
    <row r="96" spans="1:9" x14ac:dyDescent="0.2">
      <c r="A96" s="23" t="s">
        <v>39</v>
      </c>
      <c r="B96" s="49" t="str">
        <f>IFERROR(B36/A36-1,"n/a")</f>
        <v>n/a</v>
      </c>
      <c r="C96" s="49">
        <f>IFERROR(C36/B36-1,"n/a")</f>
        <v>1.0991817518456677</v>
      </c>
      <c r="D96" s="49">
        <f>IFERROR(D36/C36-1,"n/a")</f>
        <v>-0.24829287361326913</v>
      </c>
      <c r="E96" s="49">
        <f>IFERROR(E36/D36-1,"n/a")</f>
        <v>0.26327300374221196</v>
      </c>
      <c r="F96" s="49">
        <f>IFERROR(F36/E36-1,"n/a")</f>
        <v>2.8458541275045768E-2</v>
      </c>
      <c r="G96" s="48">
        <f t="shared" si="35"/>
        <v>0.02</v>
      </c>
      <c r="H96" s="48">
        <f t="shared" si="34"/>
        <v>0.02</v>
      </c>
      <c r="I96" s="48">
        <f t="shared" si="34"/>
        <v>0.02</v>
      </c>
    </row>
    <row r="97" spans="1:9" x14ac:dyDescent="0.2">
      <c r="A97" s="23" t="s">
        <v>40</v>
      </c>
      <c r="B97" s="49" t="str">
        <f>IFERROR(B37/A37-1,"n/a")</f>
        <v>n/a</v>
      </c>
      <c r="C97" s="49" t="str">
        <f>IFERROR(C37/B37-1,"n/a")</f>
        <v>n/a</v>
      </c>
      <c r="D97" s="49" t="str">
        <f>IFERROR(D37/C37-1,"n/a")</f>
        <v>n/a</v>
      </c>
      <c r="E97" s="49" t="str">
        <f>IFERROR(E37/D37-1,"n/a")</f>
        <v>n/a</v>
      </c>
      <c r="F97" s="49" t="str">
        <f>IFERROR(F37/E37-1,"n/a")</f>
        <v>n/a</v>
      </c>
      <c r="G97" s="48">
        <f t="shared" si="35"/>
        <v>0.02</v>
      </c>
      <c r="H97" s="48">
        <f t="shared" si="34"/>
        <v>0.02</v>
      </c>
      <c r="I97" s="48">
        <f t="shared" si="34"/>
        <v>0.02</v>
      </c>
    </row>
    <row r="98" spans="1:9" x14ac:dyDescent="0.2">
      <c r="A98" s="23" t="s">
        <v>41</v>
      </c>
      <c r="B98" s="49" t="str">
        <f>IFERROR(B38/A38-1,"n/a")</f>
        <v>n/a</v>
      </c>
      <c r="C98" s="49" t="str">
        <f>IFERROR(C38/B38-1,"n/a")</f>
        <v>n/a</v>
      </c>
      <c r="D98" s="49">
        <f>IFERROR(D38/C38-1,"n/a")</f>
        <v>-0.45314139242842277</v>
      </c>
      <c r="E98" s="49">
        <f>IFERROR(E38/D38-1,"n/a")</f>
        <v>0.41657804588466751</v>
      </c>
      <c r="F98" s="49">
        <f>IFERROR(F38/E38-1,"n/a")</f>
        <v>1.039958111369121</v>
      </c>
      <c r="G98" s="62">
        <v>0.05</v>
      </c>
      <c r="H98" s="62">
        <f>G98</f>
        <v>0.05</v>
      </c>
      <c r="I98" s="62">
        <f>H98</f>
        <v>0.05</v>
      </c>
    </row>
    <row r="99" spans="1:9" x14ac:dyDescent="0.2">
      <c r="A99" s="23" t="s">
        <v>42</v>
      </c>
      <c r="B99" s="49" t="str">
        <f>IFERROR(B39/A39-1,"n/a")</f>
        <v>n/a</v>
      </c>
      <c r="C99" s="49">
        <f>IFERROR(C39/B39-1,"n/a")</f>
        <v>-1</v>
      </c>
      <c r="D99" s="49" t="str">
        <f>IFERROR(D39/C39-1,"n/a")</f>
        <v>n/a</v>
      </c>
      <c r="E99" s="49" t="str">
        <f>IFERROR(E39/D39-1,"n/a")</f>
        <v>n/a</v>
      </c>
      <c r="F99" s="49">
        <f>IFERROR(F39/E39-1,"n/a")</f>
        <v>-0.83408999866470823</v>
      </c>
      <c r="G99" s="48">
        <f t="shared" si="35"/>
        <v>0.02</v>
      </c>
      <c r="H99" s="48">
        <f t="shared" si="34"/>
        <v>0.02</v>
      </c>
      <c r="I99" s="48">
        <f t="shared" si="34"/>
        <v>0.02</v>
      </c>
    </row>
    <row r="100" spans="1:9" x14ac:dyDescent="0.2">
      <c r="A100" s="23" t="s">
        <v>43</v>
      </c>
      <c r="B100" s="49" t="str">
        <f>IFERROR(B40/A40-1,"n/a")</f>
        <v>n/a</v>
      </c>
      <c r="C100" s="49">
        <f>IFERROR(C40/B40-1,"n/a")</f>
        <v>-1.0693282096485059</v>
      </c>
      <c r="D100" s="49">
        <f>IFERROR(D40/C40-1,"n/a")</f>
        <v>-9.9154285714285724</v>
      </c>
      <c r="E100" s="49">
        <f>IFERROR(E40/D40-1,"n/a")</f>
        <v>0.48920010255095492</v>
      </c>
      <c r="F100" s="49">
        <f>IFERROR(F40/E40-1,"n/a")</f>
        <v>-9.6333039230454665E-2</v>
      </c>
      <c r="G100" s="48">
        <f t="shared" si="35"/>
        <v>0.02</v>
      </c>
      <c r="H100" s="48">
        <f t="shared" si="34"/>
        <v>0.02</v>
      </c>
      <c r="I100" s="48">
        <f t="shared" si="34"/>
        <v>0.02</v>
      </c>
    </row>
    <row r="101" spans="1:9" x14ac:dyDescent="0.2">
      <c r="A101" s="23" t="s">
        <v>44</v>
      </c>
      <c r="B101" s="49" t="str">
        <f>IFERROR(B41/A41-1,"n/a")</f>
        <v>n/a</v>
      </c>
      <c r="C101" s="49">
        <f>IFERROR(C41/B41-1,"n/a")</f>
        <v>0.8238636484789299</v>
      </c>
      <c r="D101" s="49">
        <f>IFERROR(D41/C41-1,"n/a")</f>
        <v>0.21924642289812835</v>
      </c>
      <c r="E101" s="49">
        <f>IFERROR(E41/D41-1,"n/a")</f>
        <v>0.33382044267499733</v>
      </c>
      <c r="F101" s="49">
        <f>IFERROR(F41/E41-1,"n/a")</f>
        <v>1.0305537503306983E-2</v>
      </c>
      <c r="G101" s="62">
        <v>0.05</v>
      </c>
      <c r="H101" s="62">
        <f>G101</f>
        <v>0.05</v>
      </c>
      <c r="I101" s="62">
        <f>H101</f>
        <v>0.05</v>
      </c>
    </row>
    <row r="102" spans="1:9" x14ac:dyDescent="0.2">
      <c r="A102" s="23" t="s">
        <v>45</v>
      </c>
      <c r="B102" s="49" t="str">
        <f>IFERROR(B42/A42-1,"n/a")</f>
        <v>n/a</v>
      </c>
      <c r="C102" s="49" t="str">
        <f>IFERROR(C42/B42-1,"n/a")</f>
        <v>n/a</v>
      </c>
      <c r="D102" s="49">
        <f>IFERROR(D42/C42-1,"n/a")</f>
        <v>-0.26074385535011502</v>
      </c>
      <c r="E102" s="49">
        <f>IFERROR(E42/D42-1,"n/a")</f>
        <v>0.21799370954679853</v>
      </c>
      <c r="F102" s="49">
        <f>IFERROR(F42/E42-1,"n/a")</f>
        <v>0.49553380443578532</v>
      </c>
      <c r="G102" s="48">
        <f t="shared" si="35"/>
        <v>0.02</v>
      </c>
      <c r="H102" s="48">
        <f t="shared" si="34"/>
        <v>0.02</v>
      </c>
      <c r="I102" s="48">
        <f t="shared" si="34"/>
        <v>0.02</v>
      </c>
    </row>
    <row r="103" spans="1:9" x14ac:dyDescent="0.2">
      <c r="A103" s="23" t="s">
        <v>46</v>
      </c>
      <c r="B103" s="49" t="str">
        <f>IFERROR(B43/A43-1,"n/a")</f>
        <v>n/a</v>
      </c>
      <c r="C103" s="49" t="str">
        <f>IFERROR(C43/B43-1,"n/a")</f>
        <v>n/a</v>
      </c>
      <c r="D103" s="49" t="str">
        <f>IFERROR(D43/C43-1,"n/a")</f>
        <v>n/a</v>
      </c>
      <c r="E103" s="49">
        <f>IFERROR(E43/D43-1,"n/a")</f>
        <v>-0.62929458718765208</v>
      </c>
      <c r="F103" s="49">
        <f>IFERROR(F43/E43-1,"n/a")</f>
        <v>-0.57985227906470604</v>
      </c>
      <c r="G103" s="48">
        <f t="shared" si="35"/>
        <v>0.02</v>
      </c>
      <c r="H103" s="48">
        <f t="shared" si="34"/>
        <v>0.02</v>
      </c>
      <c r="I103" s="48">
        <f t="shared" si="34"/>
        <v>0.02</v>
      </c>
    </row>
    <row r="104" spans="1:9" x14ac:dyDescent="0.2">
      <c r="A104" s="23" t="s">
        <v>55</v>
      </c>
      <c r="B104" s="49" t="str">
        <f>IFERROR(B44/A44-1,"n/a")</f>
        <v>n/a</v>
      </c>
      <c r="C104" s="49">
        <f>IFERROR(C44/B44-1,"n/a")</f>
        <v>-1</v>
      </c>
      <c r="D104" s="49" t="str">
        <f>IFERROR(D44/C44-1,"n/a")</f>
        <v>n/a</v>
      </c>
      <c r="E104" s="49" t="str">
        <f>IFERROR(E44/D44-1,"n/a")</f>
        <v>n/a</v>
      </c>
      <c r="F104" s="49" t="str">
        <f>IFERROR(F44/E44-1,"n/a")</f>
        <v>n/a</v>
      </c>
      <c r="G104" s="48">
        <f t="shared" si="35"/>
        <v>0.02</v>
      </c>
      <c r="H104" s="48">
        <f t="shared" si="34"/>
        <v>0.02</v>
      </c>
      <c r="I104" s="48">
        <f t="shared" si="34"/>
        <v>0.02</v>
      </c>
    </row>
    <row r="105" spans="1:9" x14ac:dyDescent="0.2">
      <c r="A105" s="23" t="s">
        <v>57</v>
      </c>
      <c r="B105" s="49" t="str">
        <f>IFERROR(B45/A45-1,"n/a")</f>
        <v>n/a</v>
      </c>
      <c r="C105" s="49">
        <f>IFERROR(C45/B45-1,"n/a")</f>
        <v>-1</v>
      </c>
      <c r="D105" s="49" t="str">
        <f>IFERROR(D45/C45-1,"n/a")</f>
        <v>n/a</v>
      </c>
      <c r="E105" s="49" t="str">
        <f>IFERROR(E45/D45-1,"n/a")</f>
        <v>n/a</v>
      </c>
      <c r="F105" s="49" t="str">
        <f>IFERROR(F45/E45-1,"n/a")</f>
        <v>n/a</v>
      </c>
      <c r="G105" s="48">
        <f t="shared" si="35"/>
        <v>0.02</v>
      </c>
      <c r="H105" s="48">
        <f t="shared" si="34"/>
        <v>0.02</v>
      </c>
      <c r="I105" s="48">
        <f t="shared" si="34"/>
        <v>0.02</v>
      </c>
    </row>
    <row r="106" spans="1:9" x14ac:dyDescent="0.2">
      <c r="A106" s="23" t="s">
        <v>60</v>
      </c>
      <c r="B106" s="49" t="str">
        <f>IFERROR(B46/A46-1,"n/a")</f>
        <v>n/a</v>
      </c>
      <c r="C106" s="49">
        <f>IFERROR(C46/B46-1,"n/a")</f>
        <v>-1</v>
      </c>
      <c r="D106" s="49" t="str">
        <f>IFERROR(D46/C46-1,"n/a")</f>
        <v>n/a</v>
      </c>
      <c r="E106" s="49" t="str">
        <f>IFERROR(E46/D46-1,"n/a")</f>
        <v>n/a</v>
      </c>
      <c r="F106" s="49" t="str">
        <f>IFERROR(F46/E46-1,"n/a")</f>
        <v>n/a</v>
      </c>
      <c r="G106" s="48">
        <f t="shared" si="35"/>
        <v>0.02</v>
      </c>
      <c r="H106" s="48">
        <f t="shared" si="34"/>
        <v>0.02</v>
      </c>
      <c r="I106" s="48">
        <f t="shared" si="34"/>
        <v>0.02</v>
      </c>
    </row>
  </sheetData>
  <pageMargins left="0.7" right="0.7" top="0.75" bottom="0.75" header="0.3" footer="0.3"/>
  <pageSetup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5E9ED-6D45-4D62-A5A7-4F26DE947A46}">
  <dimension ref="A1:D51"/>
  <sheetViews>
    <sheetView showGridLines="0" workbookViewId="0">
      <pane xSplit="1" ySplit="4" topLeftCell="B22" activePane="bottomRight" state="frozenSplit"/>
      <selection pane="topRight" activeCell="B1" sqref="B1"/>
      <selection pane="bottomLeft" activeCell="A5" sqref="A5"/>
      <selection pane="bottomRight" activeCell="A39" sqref="A39"/>
    </sheetView>
  </sheetViews>
  <sheetFormatPr defaultRowHeight="14.4" x14ac:dyDescent="0.3"/>
  <cols>
    <col min="1" max="1" width="20" bestFit="1" customWidth="1"/>
    <col min="2" max="2" width="26.6640625" customWidth="1"/>
    <col min="3" max="3" width="8.33203125" bestFit="1" customWidth="1"/>
    <col min="4" max="4" width="13.6640625" customWidth="1"/>
  </cols>
  <sheetData>
    <row r="1" spans="1:4" ht="15.6" x14ac:dyDescent="0.3">
      <c r="A1" s="12" t="s">
        <v>0</v>
      </c>
      <c r="B1" s="12"/>
      <c r="C1" s="12"/>
      <c r="D1" s="12"/>
    </row>
    <row r="2" spans="1:4" ht="15.6" x14ac:dyDescent="0.3">
      <c r="A2" s="12" t="s">
        <v>53</v>
      </c>
      <c r="B2" s="12"/>
      <c r="C2" s="12"/>
      <c r="D2" s="12"/>
    </row>
    <row r="3" spans="1:4" ht="15.6" x14ac:dyDescent="0.3">
      <c r="A3" s="12"/>
      <c r="B3" s="12"/>
      <c r="C3" s="12"/>
      <c r="D3" s="12"/>
    </row>
    <row r="4" spans="1:4" x14ac:dyDescent="0.3">
      <c r="A4" s="13" t="s">
        <v>2</v>
      </c>
      <c r="B4" s="19"/>
    </row>
    <row r="5" spans="1:4" x14ac:dyDescent="0.3">
      <c r="A5" s="16" t="s">
        <v>6</v>
      </c>
    </row>
    <row r="7" spans="1:4" x14ac:dyDescent="0.3">
      <c r="A7" s="16" t="s">
        <v>7</v>
      </c>
    </row>
    <row r="8" spans="1:4" x14ac:dyDescent="0.3">
      <c r="A8" s="13" t="s">
        <v>8</v>
      </c>
      <c r="B8" s="13"/>
      <c r="C8" s="6">
        <v>680</v>
      </c>
    </row>
    <row r="9" spans="1:4" x14ac:dyDescent="0.3">
      <c r="A9" s="13" t="s">
        <v>9</v>
      </c>
      <c r="B9" s="13"/>
      <c r="C9" s="6">
        <v>0</v>
      </c>
    </row>
    <row r="10" spans="1:4" x14ac:dyDescent="0.3">
      <c r="A10" s="13" t="s">
        <v>11</v>
      </c>
      <c r="B10" s="13"/>
      <c r="C10" s="6">
        <v>1929</v>
      </c>
    </row>
    <row r="11" spans="1:4" x14ac:dyDescent="0.3">
      <c r="A11" s="13" t="s">
        <v>12</v>
      </c>
      <c r="B11" s="13"/>
      <c r="C11" s="6">
        <v>1000</v>
      </c>
    </row>
    <row r="12" spans="1:4" x14ac:dyDescent="0.3">
      <c r="A12" s="13" t="s">
        <v>13</v>
      </c>
      <c r="B12" s="13"/>
      <c r="C12" s="6">
        <v>7211.29</v>
      </c>
    </row>
    <row r="13" spans="1:4" x14ac:dyDescent="0.3">
      <c r="A13" s="13" t="s">
        <v>14</v>
      </c>
      <c r="B13" s="13"/>
      <c r="C13" s="6">
        <v>39242.629999999997</v>
      </c>
    </row>
    <row r="14" spans="1:4" x14ac:dyDescent="0.3">
      <c r="A14" s="13" t="s">
        <v>54</v>
      </c>
      <c r="B14" s="13"/>
      <c r="C14" s="6">
        <v>0</v>
      </c>
    </row>
    <row r="15" spans="1:4" x14ac:dyDescent="0.3">
      <c r="A15" s="13" t="s">
        <v>16</v>
      </c>
      <c r="B15" s="13"/>
      <c r="C15" s="6">
        <v>4363.78</v>
      </c>
    </row>
    <row r="16" spans="1:4" x14ac:dyDescent="0.3">
      <c r="A16" s="13" t="s">
        <v>17</v>
      </c>
      <c r="B16" s="13"/>
      <c r="C16" s="6">
        <v>0</v>
      </c>
    </row>
    <row r="17" spans="1:4" x14ac:dyDescent="0.3">
      <c r="A17" s="13" t="s">
        <v>18</v>
      </c>
      <c r="B17" s="13"/>
      <c r="C17" s="7">
        <v>9540</v>
      </c>
    </row>
    <row r="18" spans="1:4" x14ac:dyDescent="0.3">
      <c r="A18" s="16" t="s">
        <v>19</v>
      </c>
      <c r="B18" s="13"/>
      <c r="C18" s="8">
        <f>SUBTOTAL(9,C6:C17)</f>
        <v>63966.7</v>
      </c>
    </row>
    <row r="20" spans="1:4" x14ac:dyDescent="0.3">
      <c r="A20" s="16" t="s">
        <v>20</v>
      </c>
      <c r="B20" s="13"/>
      <c r="C20" s="7">
        <f>SUBTOTAL(9,C6:C18)</f>
        <v>63966.7</v>
      </c>
    </row>
    <row r="22" spans="1:4" x14ac:dyDescent="0.3">
      <c r="A22" s="16" t="s">
        <v>21</v>
      </c>
    </row>
    <row r="24" spans="1:4" x14ac:dyDescent="0.3">
      <c r="A24" s="16" t="s">
        <v>22</v>
      </c>
    </row>
    <row r="25" spans="1:4" x14ac:dyDescent="0.3">
      <c r="A25" s="13" t="s">
        <v>55</v>
      </c>
      <c r="B25" s="13"/>
      <c r="C25" s="36">
        <v>-11.1</v>
      </c>
    </row>
    <row r="26" spans="1:4" x14ac:dyDescent="0.3">
      <c r="A26" s="13" t="s">
        <v>24</v>
      </c>
      <c r="B26" s="13"/>
      <c r="C26" s="6">
        <v>1500</v>
      </c>
      <c r="D26" t="s">
        <v>67</v>
      </c>
    </row>
    <row r="27" spans="1:4" x14ac:dyDescent="0.3">
      <c r="A27" s="13" t="s">
        <v>56</v>
      </c>
      <c r="B27" s="13"/>
      <c r="C27" s="36">
        <v>3850.91</v>
      </c>
      <c r="D27" t="s">
        <v>67</v>
      </c>
    </row>
    <row r="28" spans="1:4" x14ac:dyDescent="0.3">
      <c r="A28" s="13" t="s">
        <v>57</v>
      </c>
      <c r="B28" s="13"/>
      <c r="C28" s="36">
        <v>86</v>
      </c>
    </row>
    <row r="29" spans="1:4" x14ac:dyDescent="0.3">
      <c r="A29" s="13" t="s">
        <v>29</v>
      </c>
      <c r="B29" s="13"/>
      <c r="C29" s="6">
        <v>0</v>
      </c>
      <c r="D29" t="s">
        <v>67</v>
      </c>
    </row>
    <row r="30" spans="1:4" x14ac:dyDescent="0.3">
      <c r="A30" s="13" t="s">
        <v>30</v>
      </c>
      <c r="B30" s="13"/>
      <c r="C30" s="6">
        <v>702</v>
      </c>
      <c r="D30" t="s">
        <v>67</v>
      </c>
    </row>
    <row r="31" spans="1:4" x14ac:dyDescent="0.3">
      <c r="A31" s="13" t="s">
        <v>31</v>
      </c>
      <c r="B31" s="13"/>
      <c r="C31" s="6">
        <v>835.61</v>
      </c>
      <c r="D31" t="s">
        <v>67</v>
      </c>
    </row>
    <row r="32" spans="1:4" x14ac:dyDescent="0.3">
      <c r="A32" s="13" t="s">
        <v>32</v>
      </c>
      <c r="B32" s="13"/>
      <c r="C32" s="6">
        <v>1482.99</v>
      </c>
      <c r="D32" t="s">
        <v>67</v>
      </c>
    </row>
    <row r="33" spans="1:4" x14ac:dyDescent="0.3">
      <c r="A33" s="13" t="s">
        <v>33</v>
      </c>
      <c r="B33" s="13"/>
      <c r="C33" s="6">
        <v>11940</v>
      </c>
      <c r="D33" t="s">
        <v>67</v>
      </c>
    </row>
    <row r="34" spans="1:4" x14ac:dyDescent="0.3">
      <c r="A34" s="13" t="s">
        <v>34</v>
      </c>
      <c r="B34" s="13"/>
      <c r="C34" s="6">
        <v>931.1</v>
      </c>
      <c r="D34" t="s">
        <v>67</v>
      </c>
    </row>
    <row r="35" spans="1:4" x14ac:dyDescent="0.3">
      <c r="A35" s="13" t="s">
        <v>58</v>
      </c>
      <c r="B35" s="13"/>
      <c r="C35" s="6">
        <v>13005.18</v>
      </c>
      <c r="D35" t="s">
        <v>67</v>
      </c>
    </row>
    <row r="36" spans="1:4" x14ac:dyDescent="0.3">
      <c r="A36" s="13" t="s">
        <v>59</v>
      </c>
      <c r="B36" s="13"/>
      <c r="C36" s="6">
        <v>0</v>
      </c>
      <c r="D36" t="s">
        <v>67</v>
      </c>
    </row>
    <row r="37" spans="1:4" x14ac:dyDescent="0.3">
      <c r="A37" s="13" t="s">
        <v>37</v>
      </c>
      <c r="B37" s="13"/>
      <c r="C37" s="6">
        <v>9118.31</v>
      </c>
      <c r="D37" t="s">
        <v>67</v>
      </c>
    </row>
    <row r="38" spans="1:4" x14ac:dyDescent="0.3">
      <c r="A38" s="13" t="s">
        <v>38</v>
      </c>
      <c r="B38" s="13"/>
      <c r="C38" s="6">
        <v>2441.75</v>
      </c>
      <c r="D38" t="s">
        <v>67</v>
      </c>
    </row>
    <row r="39" spans="1:4" x14ac:dyDescent="0.3">
      <c r="A39" s="13" t="s">
        <v>60</v>
      </c>
      <c r="B39" s="13"/>
      <c r="C39" s="36">
        <v>120</v>
      </c>
    </row>
    <row r="40" spans="1:4" x14ac:dyDescent="0.3">
      <c r="A40" s="13" t="s">
        <v>61</v>
      </c>
      <c r="B40" s="13"/>
      <c r="C40" s="6">
        <v>0</v>
      </c>
      <c r="D40" t="s">
        <v>67</v>
      </c>
    </row>
    <row r="41" spans="1:4" x14ac:dyDescent="0.3">
      <c r="A41" s="35" t="s">
        <v>62</v>
      </c>
      <c r="B41" s="35"/>
      <c r="C41" s="39">
        <v>5656.67</v>
      </c>
      <c r="D41" t="s">
        <v>67</v>
      </c>
    </row>
    <row r="42" spans="1:4" x14ac:dyDescent="0.3">
      <c r="A42" s="13" t="s">
        <v>43</v>
      </c>
      <c r="B42" s="13"/>
      <c r="C42" s="6">
        <v>2019.38</v>
      </c>
      <c r="D42" t="s">
        <v>67</v>
      </c>
    </row>
    <row r="43" spans="1:4" x14ac:dyDescent="0.3">
      <c r="A43" s="13" t="s">
        <v>63</v>
      </c>
      <c r="B43" s="13"/>
      <c r="C43" s="6">
        <v>18759.16</v>
      </c>
      <c r="D43" t="s">
        <v>67</v>
      </c>
    </row>
    <row r="44" spans="1:4" x14ac:dyDescent="0.3">
      <c r="A44" s="13" t="s">
        <v>45</v>
      </c>
      <c r="B44" s="13"/>
      <c r="C44" s="7">
        <v>0</v>
      </c>
      <c r="D44" t="s">
        <v>67</v>
      </c>
    </row>
    <row r="45" spans="1:4" x14ac:dyDescent="0.3">
      <c r="A45" s="16" t="s">
        <v>47</v>
      </c>
      <c r="B45" s="13"/>
      <c r="C45" s="8">
        <f>SUBTOTAL(9,C23:C44)</f>
        <v>72437.959999999992</v>
      </c>
    </row>
    <row r="47" spans="1:4" x14ac:dyDescent="0.3">
      <c r="A47" s="16" t="s">
        <v>48</v>
      </c>
      <c r="B47" s="13"/>
      <c r="C47" s="7">
        <f>SUBTOTAL(9,C23:C45)</f>
        <v>72437.959999999992</v>
      </c>
    </row>
    <row r="49" spans="1:4" ht="15" thickBot="1" x14ac:dyDescent="0.35">
      <c r="A49" s="16" t="s">
        <v>49</v>
      </c>
      <c r="B49" s="13"/>
      <c r="C49" s="9">
        <f>(C20-C47)</f>
        <v>-8471.2599999999948</v>
      </c>
    </row>
    <row r="50" spans="1:4" ht="15" thickTop="1" x14ac:dyDescent="0.3"/>
    <row r="51" spans="1:4" x14ac:dyDescent="0.3">
      <c r="A51" s="17" t="s">
        <v>50</v>
      </c>
      <c r="B51" s="17"/>
      <c r="C51" s="17"/>
      <c r="D51" s="17"/>
    </row>
  </sheetData>
  <mergeCells count="1">
    <mergeCell ref="A51:D51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AF4FF-434A-474B-A57C-DFFCBD7F0150}">
  <dimension ref="A1:G56"/>
  <sheetViews>
    <sheetView showGridLines="0" workbookViewId="0">
      <pane xSplit="1" ySplit="4" topLeftCell="B15" activePane="bottomRight" state="frozenSplit"/>
      <selection pane="topRight" activeCell="B1" sqref="B1"/>
      <selection pane="bottomLeft" activeCell="A5" sqref="A5"/>
      <selection pane="bottomRight" activeCell="E26" sqref="E26"/>
    </sheetView>
  </sheetViews>
  <sheetFormatPr defaultRowHeight="14.4" x14ac:dyDescent="0.3"/>
  <cols>
    <col min="1" max="1" width="24.5546875" bestFit="1" customWidth="1"/>
    <col min="2" max="2" width="23.88671875" bestFit="1" customWidth="1"/>
    <col min="3" max="3" width="9.109375" bestFit="1" customWidth="1"/>
    <col min="4" max="4" width="23.88671875" bestFit="1" customWidth="1"/>
    <col min="5" max="5" width="9.109375" bestFit="1" customWidth="1"/>
    <col min="6" max="6" width="7.44140625" bestFit="1" customWidth="1"/>
    <col min="7" max="7" width="9.6640625" customWidth="1"/>
  </cols>
  <sheetData>
    <row r="1" spans="1:7" ht="15.6" x14ac:dyDescent="0.3">
      <c r="A1" s="1" t="s">
        <v>0</v>
      </c>
      <c r="B1" s="1"/>
      <c r="C1" s="1"/>
      <c r="D1" s="1"/>
      <c r="E1" s="1"/>
      <c r="F1" s="1"/>
      <c r="G1" s="1"/>
    </row>
    <row r="2" spans="1:7" ht="15.6" x14ac:dyDescent="0.3">
      <c r="A2" s="1" t="s">
        <v>1</v>
      </c>
      <c r="B2" s="1"/>
      <c r="C2" s="1"/>
      <c r="D2" s="1"/>
      <c r="E2" s="1"/>
      <c r="F2" s="1"/>
      <c r="G2" s="1"/>
    </row>
    <row r="3" spans="1:7" ht="15.6" x14ac:dyDescent="0.3">
      <c r="A3" s="1"/>
      <c r="B3" s="1"/>
      <c r="C3" s="1"/>
      <c r="D3" s="1"/>
      <c r="E3" s="1"/>
      <c r="F3" s="1"/>
      <c r="G3" s="1"/>
    </row>
    <row r="4" spans="1:7" x14ac:dyDescent="0.3">
      <c r="A4" s="2" t="s">
        <v>2</v>
      </c>
      <c r="B4" s="3" t="s">
        <v>3</v>
      </c>
      <c r="C4" s="2"/>
      <c r="D4" s="3" t="s">
        <v>4</v>
      </c>
      <c r="E4" s="2"/>
      <c r="F4" s="4" t="s">
        <v>5</v>
      </c>
    </row>
    <row r="5" spans="1:7" x14ac:dyDescent="0.3">
      <c r="A5" s="5" t="s">
        <v>6</v>
      </c>
    </row>
    <row r="7" spans="1:7" x14ac:dyDescent="0.3">
      <c r="A7" s="5" t="s">
        <v>7</v>
      </c>
    </row>
    <row r="8" spans="1:7" x14ac:dyDescent="0.3">
      <c r="A8" s="2" t="s">
        <v>8</v>
      </c>
      <c r="B8" s="2"/>
      <c r="C8" s="6">
        <v>112.8</v>
      </c>
      <c r="D8" s="2"/>
      <c r="E8" s="6">
        <v>269.60000000000002</v>
      </c>
      <c r="F8" s="6">
        <f t="shared" ref="F8:F19" si="0">IF((D8+E8) = 0, 0, 100 * ((B8+C8) - (D8+E8)) / (D8+E8))</f>
        <v>-58.160237388724035</v>
      </c>
    </row>
    <row r="9" spans="1:7" x14ac:dyDescent="0.3">
      <c r="A9" s="2" t="s">
        <v>9</v>
      </c>
      <c r="B9" s="2"/>
      <c r="C9" s="6">
        <v>57600.33</v>
      </c>
      <c r="D9" s="2"/>
      <c r="E9" s="6">
        <v>31900</v>
      </c>
      <c r="F9" s="6">
        <f t="shared" si="0"/>
        <v>80.565297805642629</v>
      </c>
    </row>
    <row r="10" spans="1:7" x14ac:dyDescent="0.3">
      <c r="A10" s="2" t="s">
        <v>10</v>
      </c>
      <c r="B10" s="2"/>
      <c r="C10" s="6">
        <v>0</v>
      </c>
      <c r="D10" s="2"/>
      <c r="E10" s="6">
        <v>4015</v>
      </c>
      <c r="F10" s="6">
        <f t="shared" si="0"/>
        <v>-100</v>
      </c>
    </row>
    <row r="11" spans="1:7" x14ac:dyDescent="0.3">
      <c r="A11" s="2" t="s">
        <v>11</v>
      </c>
      <c r="B11" s="2"/>
      <c r="C11" s="6">
        <v>16044</v>
      </c>
      <c r="D11" s="2"/>
      <c r="E11" s="6">
        <v>82900</v>
      </c>
      <c r="F11" s="6">
        <f t="shared" si="0"/>
        <v>-80.6465621230398</v>
      </c>
    </row>
    <row r="12" spans="1:7" x14ac:dyDescent="0.3">
      <c r="A12" s="2" t="s">
        <v>12</v>
      </c>
      <c r="B12" s="2"/>
      <c r="C12" s="6">
        <v>17850</v>
      </c>
      <c r="D12" s="2"/>
      <c r="E12" s="6">
        <v>500</v>
      </c>
      <c r="F12" s="6">
        <f t="shared" si="0"/>
        <v>3470</v>
      </c>
    </row>
    <row r="13" spans="1:7" x14ac:dyDescent="0.3">
      <c r="A13" s="2" t="s">
        <v>13</v>
      </c>
      <c r="B13" s="2"/>
      <c r="C13" s="6">
        <v>26544.44</v>
      </c>
      <c r="D13" s="2"/>
      <c r="E13" s="6">
        <v>13523.41</v>
      </c>
      <c r="F13" s="6">
        <f t="shared" si="0"/>
        <v>96.285108563594534</v>
      </c>
    </row>
    <row r="14" spans="1:7" x14ac:dyDescent="0.3">
      <c r="A14" s="2" t="s">
        <v>14</v>
      </c>
      <c r="B14" s="2"/>
      <c r="C14" s="6">
        <v>93832.78</v>
      </c>
      <c r="D14" s="2"/>
      <c r="E14" s="6">
        <v>125292.84</v>
      </c>
      <c r="F14" s="6">
        <f t="shared" si="0"/>
        <v>-25.109224118473172</v>
      </c>
    </row>
    <row r="15" spans="1:7" x14ac:dyDescent="0.3">
      <c r="A15" s="2" t="s">
        <v>15</v>
      </c>
      <c r="B15" s="2"/>
      <c r="C15" s="6">
        <v>18800</v>
      </c>
      <c r="D15" s="2"/>
      <c r="E15" s="6">
        <v>63543.67</v>
      </c>
      <c r="F15" s="6">
        <f t="shared" si="0"/>
        <v>-70.414047536127512</v>
      </c>
    </row>
    <row r="16" spans="1:7" x14ac:dyDescent="0.3">
      <c r="A16" s="2" t="s">
        <v>16</v>
      </c>
      <c r="B16" s="2"/>
      <c r="C16" s="6">
        <v>4509.25</v>
      </c>
      <c r="D16" s="2"/>
      <c r="E16" s="6">
        <v>1600</v>
      </c>
      <c r="F16" s="6">
        <f t="shared" si="0"/>
        <v>181.828125</v>
      </c>
    </row>
    <row r="17" spans="1:6" x14ac:dyDescent="0.3">
      <c r="A17" s="2" t="s">
        <v>17</v>
      </c>
      <c r="B17" s="2"/>
      <c r="C17" s="6">
        <v>0</v>
      </c>
      <c r="D17" s="2"/>
      <c r="E17" s="6">
        <v>0</v>
      </c>
      <c r="F17" s="6">
        <f t="shared" si="0"/>
        <v>0</v>
      </c>
    </row>
    <row r="18" spans="1:6" x14ac:dyDescent="0.3">
      <c r="A18" s="2" t="s">
        <v>18</v>
      </c>
      <c r="B18" s="2"/>
      <c r="C18" s="7">
        <v>42700</v>
      </c>
      <c r="D18" s="2"/>
      <c r="E18" s="7">
        <v>56400</v>
      </c>
      <c r="F18" s="6">
        <f t="shared" si="0"/>
        <v>-24.290780141843971</v>
      </c>
    </row>
    <row r="19" spans="1:6" x14ac:dyDescent="0.3">
      <c r="A19" s="5" t="s">
        <v>19</v>
      </c>
      <c r="B19" s="2"/>
      <c r="C19" s="8">
        <f>SUBTOTAL(9,C6:C18)</f>
        <v>277993.59999999998</v>
      </c>
      <c r="D19" s="2"/>
      <c r="E19" s="8">
        <f>SUBTOTAL(9,E6:E18)</f>
        <v>379944.52</v>
      </c>
      <c r="F19" s="6">
        <f t="shared" si="0"/>
        <v>-26.833107107321887</v>
      </c>
    </row>
    <row r="21" spans="1:6" x14ac:dyDescent="0.3">
      <c r="A21" s="5" t="s">
        <v>20</v>
      </c>
      <c r="B21" s="2"/>
      <c r="C21" s="7">
        <f>SUBTOTAL(9,C6:C19)</f>
        <v>277993.59999999998</v>
      </c>
      <c r="D21" s="2"/>
      <c r="E21" s="7">
        <f>SUBTOTAL(9,E6:E19)</f>
        <v>379944.52</v>
      </c>
      <c r="F21" s="6">
        <f>IF((D21+E21) = 0, 0, 100 * ((B21+C21) - (D21+E21)) / (D21+E21))</f>
        <v>-26.833107107321887</v>
      </c>
    </row>
    <row r="23" spans="1:6" x14ac:dyDescent="0.3">
      <c r="A23" s="5" t="s">
        <v>21</v>
      </c>
    </row>
    <row r="25" spans="1:6" x14ac:dyDescent="0.3">
      <c r="A25" s="5" t="s">
        <v>22</v>
      </c>
    </row>
    <row r="26" spans="1:6" x14ac:dyDescent="0.3">
      <c r="A26" s="2" t="s">
        <v>23</v>
      </c>
      <c r="B26" s="2"/>
      <c r="C26" s="6">
        <v>713.03</v>
      </c>
      <c r="D26" s="2"/>
      <c r="E26" s="6">
        <v>235.23</v>
      </c>
      <c r="F26" s="6">
        <f t="shared" ref="F26:F50" si="1">IF((D26+E26) = 0, 0, 100 * ((B26+C26) - (D26+E26)) / (D26+E26))</f>
        <v>203.12035029545549</v>
      </c>
    </row>
    <row r="27" spans="1:6" x14ac:dyDescent="0.3">
      <c r="A27" s="2" t="s">
        <v>24</v>
      </c>
      <c r="B27" s="2"/>
      <c r="C27" s="6">
        <v>3868.17</v>
      </c>
      <c r="D27" s="2"/>
      <c r="E27" s="6">
        <v>8300</v>
      </c>
      <c r="F27" s="6">
        <f t="shared" si="1"/>
        <v>-53.395542168674702</v>
      </c>
    </row>
    <row r="28" spans="1:6" x14ac:dyDescent="0.3">
      <c r="A28" s="2" t="s">
        <v>25</v>
      </c>
      <c r="B28" s="2"/>
      <c r="C28" s="6">
        <v>11040.62</v>
      </c>
      <c r="D28" s="2"/>
      <c r="E28" s="6">
        <v>8930.48</v>
      </c>
      <c r="F28" s="6">
        <f t="shared" si="1"/>
        <v>23.628517168170145</v>
      </c>
    </row>
    <row r="29" spans="1:6" x14ac:dyDescent="0.3">
      <c r="A29" s="2" t="s">
        <v>26</v>
      </c>
      <c r="B29" s="2"/>
      <c r="C29" s="6">
        <v>0</v>
      </c>
      <c r="D29" s="2"/>
      <c r="E29" s="6">
        <v>7751.72</v>
      </c>
      <c r="F29" s="6">
        <f t="shared" si="1"/>
        <v>-100</v>
      </c>
    </row>
    <row r="30" spans="1:6" s="34" customFormat="1" x14ac:dyDescent="0.3">
      <c r="A30" s="20" t="s">
        <v>27</v>
      </c>
      <c r="B30" s="20"/>
      <c r="C30" s="33">
        <v>37235.58</v>
      </c>
      <c r="D30" s="20"/>
      <c r="E30" s="33">
        <v>57687.7</v>
      </c>
      <c r="F30" s="33">
        <f t="shared" si="1"/>
        <v>-35.453172860072421</v>
      </c>
    </row>
    <row r="31" spans="1:6" s="34" customFormat="1" x14ac:dyDescent="0.3">
      <c r="A31" s="20" t="s">
        <v>28</v>
      </c>
      <c r="B31" s="20"/>
      <c r="C31" s="33">
        <v>0</v>
      </c>
      <c r="D31" s="20"/>
      <c r="E31" s="33">
        <v>48245.49</v>
      </c>
      <c r="F31" s="33">
        <f t="shared" si="1"/>
        <v>-100</v>
      </c>
    </row>
    <row r="32" spans="1:6" s="34" customFormat="1" x14ac:dyDescent="0.3">
      <c r="A32" s="20" t="s">
        <v>29</v>
      </c>
      <c r="B32" s="20"/>
      <c r="C32" s="33">
        <v>7700.24</v>
      </c>
      <c r="D32" s="20"/>
      <c r="E32" s="33">
        <v>21381.53</v>
      </c>
      <c r="F32" s="33">
        <f t="shared" si="1"/>
        <v>-63.986487402912701</v>
      </c>
    </row>
    <row r="33" spans="1:6" x14ac:dyDescent="0.3">
      <c r="A33" s="2" t="s">
        <v>30</v>
      </c>
      <c r="B33" s="2"/>
      <c r="C33" s="6">
        <v>9165.4599999999991</v>
      </c>
      <c r="D33" s="2"/>
      <c r="E33" s="6">
        <v>10323.19</v>
      </c>
      <c r="F33" s="6">
        <f t="shared" si="1"/>
        <v>-11.21484734854247</v>
      </c>
    </row>
    <row r="34" spans="1:6" x14ac:dyDescent="0.3">
      <c r="A34" s="2" t="s">
        <v>31</v>
      </c>
      <c r="B34" s="2"/>
      <c r="C34" s="6">
        <v>1541.65</v>
      </c>
      <c r="D34" s="2"/>
      <c r="E34" s="6">
        <v>1723.04</v>
      </c>
      <c r="F34" s="6">
        <f t="shared" si="1"/>
        <v>-10.527323799795703</v>
      </c>
    </row>
    <row r="35" spans="1:6" x14ac:dyDescent="0.3">
      <c r="A35" s="2" t="s">
        <v>32</v>
      </c>
      <c r="B35" s="2"/>
      <c r="C35" s="6">
        <v>10052.799999999999</v>
      </c>
      <c r="D35" s="2"/>
      <c r="E35" s="6">
        <v>4417.6400000000003</v>
      </c>
      <c r="F35" s="6">
        <f t="shared" si="1"/>
        <v>127.56041687416807</v>
      </c>
    </row>
    <row r="36" spans="1:6" x14ac:dyDescent="0.3">
      <c r="A36" s="2" t="s">
        <v>33</v>
      </c>
      <c r="B36" s="2"/>
      <c r="C36" s="6">
        <v>13918.46</v>
      </c>
      <c r="D36" s="2"/>
      <c r="E36" s="6">
        <v>25361.94</v>
      </c>
      <c r="F36" s="6">
        <f t="shared" si="1"/>
        <v>-45.12068083119825</v>
      </c>
    </row>
    <row r="37" spans="1:6" s="34" customFormat="1" x14ac:dyDescent="0.3">
      <c r="A37" s="20" t="s">
        <v>34</v>
      </c>
      <c r="B37" s="20"/>
      <c r="C37" s="33">
        <v>41696.06</v>
      </c>
      <c r="D37" s="20"/>
      <c r="E37" s="33">
        <v>41195.64</v>
      </c>
      <c r="F37" s="33">
        <f t="shared" si="1"/>
        <v>1.2147402006620076</v>
      </c>
    </row>
    <row r="38" spans="1:6" x14ac:dyDescent="0.3">
      <c r="A38" s="2" t="s">
        <v>35</v>
      </c>
      <c r="B38" s="2"/>
      <c r="C38" s="6">
        <v>1455.14</v>
      </c>
      <c r="D38" s="2"/>
      <c r="E38" s="6">
        <v>303.81</v>
      </c>
      <c r="F38" s="6">
        <f t="shared" si="1"/>
        <v>378.96382607550777</v>
      </c>
    </row>
    <row r="39" spans="1:6" x14ac:dyDescent="0.3">
      <c r="A39" s="2" t="s">
        <v>36</v>
      </c>
      <c r="B39" s="2"/>
      <c r="C39" s="6">
        <v>1016.5</v>
      </c>
      <c r="D39" s="2"/>
      <c r="E39" s="6">
        <v>4058.24</v>
      </c>
      <c r="F39" s="6">
        <f t="shared" si="1"/>
        <v>-74.952196025863429</v>
      </c>
    </row>
    <row r="40" spans="1:6" x14ac:dyDescent="0.3">
      <c r="A40" s="2" t="s">
        <v>37</v>
      </c>
      <c r="B40" s="2"/>
      <c r="C40" s="6">
        <v>1681.42</v>
      </c>
      <c r="D40" s="2"/>
      <c r="E40" s="6">
        <v>2240.33</v>
      </c>
      <c r="F40" s="6">
        <f t="shared" si="1"/>
        <v>-24.94766396022014</v>
      </c>
    </row>
    <row r="41" spans="1:6" x14ac:dyDescent="0.3">
      <c r="A41" s="2" t="s">
        <v>38</v>
      </c>
      <c r="B41" s="2"/>
      <c r="C41" s="6">
        <v>2171.19</v>
      </c>
      <c r="D41" s="2"/>
      <c r="E41" s="6">
        <v>2533.65</v>
      </c>
      <c r="F41" s="6">
        <f t="shared" si="1"/>
        <v>-14.305843348528802</v>
      </c>
    </row>
    <row r="42" spans="1:6" x14ac:dyDescent="0.3">
      <c r="A42" s="2" t="s">
        <v>39</v>
      </c>
      <c r="B42" s="2"/>
      <c r="C42" s="6">
        <v>7676.43</v>
      </c>
      <c r="D42" s="2"/>
      <c r="E42" s="6">
        <v>7894.89</v>
      </c>
      <c r="F42" s="6">
        <f t="shared" si="1"/>
        <v>-2.7671063181374285</v>
      </c>
    </row>
    <row r="43" spans="1:6" x14ac:dyDescent="0.3">
      <c r="A43" s="2" t="s">
        <v>40</v>
      </c>
      <c r="B43" s="2"/>
      <c r="C43" s="6">
        <v>0</v>
      </c>
      <c r="D43" s="2"/>
      <c r="E43" s="6">
        <v>4433.38</v>
      </c>
      <c r="F43" s="6">
        <f t="shared" si="1"/>
        <v>-100</v>
      </c>
    </row>
    <row r="44" spans="1:6" x14ac:dyDescent="0.3">
      <c r="A44" s="2" t="s">
        <v>41</v>
      </c>
      <c r="B44" s="2"/>
      <c r="C44" s="6">
        <v>27453.75</v>
      </c>
      <c r="D44" s="2"/>
      <c r="E44" s="6">
        <v>56004.5</v>
      </c>
      <c r="F44" s="6">
        <f t="shared" si="1"/>
        <v>-50.979385585086909</v>
      </c>
    </row>
    <row r="45" spans="1:6" x14ac:dyDescent="0.3">
      <c r="A45" s="2" t="s">
        <v>42</v>
      </c>
      <c r="B45" s="2"/>
      <c r="C45" s="6">
        <v>2845.82</v>
      </c>
      <c r="D45" s="2"/>
      <c r="E45" s="6">
        <v>472.15</v>
      </c>
      <c r="F45" s="6">
        <f t="shared" si="1"/>
        <v>502.7364185110664</v>
      </c>
    </row>
    <row r="46" spans="1:6" x14ac:dyDescent="0.3">
      <c r="A46" s="2" t="s">
        <v>43</v>
      </c>
      <c r="B46" s="2"/>
      <c r="C46" s="6">
        <v>1858.76</v>
      </c>
      <c r="D46" s="2"/>
      <c r="E46" s="6">
        <v>1679.7</v>
      </c>
      <c r="F46" s="6">
        <f t="shared" si="1"/>
        <v>10.660236947073878</v>
      </c>
    </row>
    <row r="47" spans="1:6" x14ac:dyDescent="0.3">
      <c r="A47" s="2" t="s">
        <v>44</v>
      </c>
      <c r="B47" s="2"/>
      <c r="C47" s="6">
        <v>55640.959999999999</v>
      </c>
      <c r="D47" s="2"/>
      <c r="E47" s="6">
        <v>56214.37</v>
      </c>
      <c r="F47" s="6">
        <f t="shared" si="1"/>
        <v>-1.020041672618591</v>
      </c>
    </row>
    <row r="48" spans="1:6" x14ac:dyDescent="0.3">
      <c r="A48" s="2" t="s">
        <v>45</v>
      </c>
      <c r="B48" s="2"/>
      <c r="C48" s="6">
        <v>1940.13</v>
      </c>
      <c r="D48" s="2"/>
      <c r="E48" s="6">
        <v>2901.53</v>
      </c>
      <c r="F48" s="6">
        <f t="shared" si="1"/>
        <v>-33.134242968364966</v>
      </c>
    </row>
    <row r="49" spans="1:7" x14ac:dyDescent="0.3">
      <c r="A49" s="2" t="s">
        <v>46</v>
      </c>
      <c r="B49" s="2"/>
      <c r="C49" s="7">
        <v>1470.34</v>
      </c>
      <c r="D49" s="2"/>
      <c r="E49" s="7">
        <v>617.76</v>
      </c>
      <c r="F49" s="6">
        <f t="shared" si="1"/>
        <v>138.01152551152552</v>
      </c>
    </row>
    <row r="50" spans="1:7" x14ac:dyDescent="0.3">
      <c r="A50" s="5" t="s">
        <v>47</v>
      </c>
      <c r="B50" s="2"/>
      <c r="C50" s="8">
        <f>SUBTOTAL(9,C24:C49)</f>
        <v>242142.51000000004</v>
      </c>
      <c r="D50" s="2"/>
      <c r="E50" s="8">
        <f>SUBTOTAL(9,E24:E49)</f>
        <v>374907.91000000009</v>
      </c>
      <c r="F50" s="6">
        <f t="shared" si="1"/>
        <v>-35.41280310676828</v>
      </c>
    </row>
    <row r="52" spans="1:7" x14ac:dyDescent="0.3">
      <c r="A52" s="5" t="s">
        <v>48</v>
      </c>
      <c r="B52" s="2"/>
      <c r="C52" s="7">
        <f>SUBTOTAL(9,C24:C50)</f>
        <v>242142.51000000004</v>
      </c>
      <c r="D52" s="2"/>
      <c r="E52" s="7">
        <f>SUBTOTAL(9,E24:E50)</f>
        <v>374907.91000000009</v>
      </c>
      <c r="F52" s="6">
        <f>IF((D52+E52) = 0, 0, 100 * ((B52+C52) - (D52+E52)) / (D52+E52))</f>
        <v>-35.41280310676828</v>
      </c>
    </row>
    <row r="54" spans="1:7" ht="15" thickBot="1" x14ac:dyDescent="0.35">
      <c r="A54" s="5" t="s">
        <v>49</v>
      </c>
      <c r="B54" s="2"/>
      <c r="C54" s="9">
        <f>(C21-C52)</f>
        <v>35851.089999999938</v>
      </c>
      <c r="D54" s="2"/>
      <c r="E54" s="9">
        <f>(E21-E52)</f>
        <v>5036.6099999999278</v>
      </c>
      <c r="F54" s="6">
        <f>IF((D54+E54) = 0, 0, 100 * ((B54+C54) - (D54+E54)) / (D54+E54))</f>
        <v>611.80992770932141</v>
      </c>
    </row>
    <row r="55" spans="1:7" ht="15" thickTop="1" x14ac:dyDescent="0.3"/>
    <row r="56" spans="1:7" x14ac:dyDescent="0.3">
      <c r="A56" s="11" t="s">
        <v>50</v>
      </c>
      <c r="B56" s="11"/>
      <c r="C56" s="11"/>
      <c r="D56" s="11"/>
      <c r="E56" s="11"/>
      <c r="F56" s="11"/>
      <c r="G56" s="11"/>
    </row>
  </sheetData>
  <mergeCells count="1">
    <mergeCell ref="A56:G56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0CC02-CEFD-4F60-8C28-53799FE22AB2}">
  <dimension ref="A1:G56"/>
  <sheetViews>
    <sheetView showGridLines="0" workbookViewId="0">
      <pane xSplit="1" ySplit="4" topLeftCell="B25" activePane="bottomRight" state="frozenSplit"/>
      <selection pane="topRight" activeCell="B1" sqref="B1"/>
      <selection pane="bottomLeft" activeCell="A5" sqref="A5"/>
      <selection pane="bottomRight" activeCell="C26" sqref="C26"/>
    </sheetView>
  </sheetViews>
  <sheetFormatPr defaultRowHeight="14.4" x14ac:dyDescent="0.3"/>
  <cols>
    <col min="1" max="1" width="24.5546875" bestFit="1" customWidth="1"/>
    <col min="2" max="2" width="23.88671875" bestFit="1" customWidth="1"/>
    <col min="3" max="3" width="9.109375" bestFit="1" customWidth="1"/>
    <col min="4" max="4" width="23.88671875" bestFit="1" customWidth="1"/>
    <col min="5" max="5" width="9.109375" bestFit="1" customWidth="1"/>
    <col min="6" max="6" width="7.5546875" bestFit="1" customWidth="1"/>
    <col min="7" max="7" width="9.6640625" customWidth="1"/>
  </cols>
  <sheetData>
    <row r="1" spans="1:7" ht="15.6" x14ac:dyDescent="0.3">
      <c r="A1" s="12" t="s">
        <v>0</v>
      </c>
      <c r="B1" s="12"/>
      <c r="C1" s="12"/>
      <c r="D1" s="12"/>
      <c r="E1" s="12"/>
      <c r="F1" s="12"/>
      <c r="G1" s="12"/>
    </row>
    <row r="2" spans="1:7" ht="15.6" x14ac:dyDescent="0.3">
      <c r="A2" s="12" t="s">
        <v>1</v>
      </c>
      <c r="B2" s="12"/>
      <c r="C2" s="12"/>
      <c r="D2" s="12"/>
      <c r="E2" s="12"/>
      <c r="F2" s="12"/>
      <c r="G2" s="12"/>
    </row>
    <row r="3" spans="1:7" ht="15.6" x14ac:dyDescent="0.3">
      <c r="A3" s="12"/>
      <c r="B3" s="12"/>
      <c r="C3" s="12"/>
      <c r="D3" s="12"/>
      <c r="E3" s="12"/>
      <c r="F3" s="12"/>
      <c r="G3" s="12"/>
    </row>
    <row r="4" spans="1:7" x14ac:dyDescent="0.3">
      <c r="A4" s="13" t="s">
        <v>2</v>
      </c>
      <c r="B4" s="14" t="s">
        <v>51</v>
      </c>
      <c r="C4" s="13"/>
      <c r="D4" s="14" t="s">
        <v>52</v>
      </c>
      <c r="E4" s="13"/>
      <c r="F4" s="15" t="s">
        <v>5</v>
      </c>
    </row>
    <row r="5" spans="1:7" x14ac:dyDescent="0.3">
      <c r="A5" s="16" t="s">
        <v>6</v>
      </c>
    </row>
    <row r="7" spans="1:7" x14ac:dyDescent="0.3">
      <c r="A7" s="16" t="s">
        <v>7</v>
      </c>
    </row>
    <row r="8" spans="1:7" x14ac:dyDescent="0.3">
      <c r="A8" s="13" t="s">
        <v>8</v>
      </c>
      <c r="B8" s="13"/>
      <c r="C8" s="6">
        <v>0</v>
      </c>
      <c r="D8" s="13"/>
      <c r="E8" s="6">
        <v>415</v>
      </c>
      <c r="F8" s="6">
        <f t="shared" ref="F8:F19" si="0">IF((D8+E8) = 0, 0, 100 * ((B8+C8) - (D8+E8)) / (D8+E8))</f>
        <v>-100</v>
      </c>
    </row>
    <row r="9" spans="1:7" x14ac:dyDescent="0.3">
      <c r="A9" s="13" t="s">
        <v>9</v>
      </c>
      <c r="B9" s="13"/>
      <c r="C9" s="6">
        <v>10000</v>
      </c>
      <c r="D9" s="13"/>
      <c r="E9" s="6">
        <v>46000</v>
      </c>
      <c r="F9" s="6">
        <f t="shared" si="0"/>
        <v>-78.260869565217391</v>
      </c>
    </row>
    <row r="10" spans="1:7" x14ac:dyDescent="0.3">
      <c r="A10" s="13" t="s">
        <v>10</v>
      </c>
      <c r="B10" s="13"/>
      <c r="C10" s="6">
        <v>0</v>
      </c>
      <c r="D10" s="13"/>
      <c r="E10" s="6">
        <v>0</v>
      </c>
      <c r="F10" s="6">
        <f t="shared" si="0"/>
        <v>0</v>
      </c>
    </row>
    <row r="11" spans="1:7" x14ac:dyDescent="0.3">
      <c r="A11" s="13" t="s">
        <v>11</v>
      </c>
      <c r="B11" s="13"/>
      <c r="C11" s="6">
        <v>28838</v>
      </c>
      <c r="D11" s="13"/>
      <c r="E11" s="6">
        <v>9716</v>
      </c>
      <c r="F11" s="6">
        <f t="shared" si="0"/>
        <v>196.80938657883902</v>
      </c>
    </row>
    <row r="12" spans="1:7" x14ac:dyDescent="0.3">
      <c r="A12" s="13" t="s">
        <v>12</v>
      </c>
      <c r="B12" s="13"/>
      <c r="C12" s="6">
        <v>11000</v>
      </c>
      <c r="D12" s="13"/>
      <c r="E12" s="6">
        <v>13000</v>
      </c>
      <c r="F12" s="6">
        <f t="shared" si="0"/>
        <v>-15.384615384615385</v>
      </c>
    </row>
    <row r="13" spans="1:7" x14ac:dyDescent="0.3">
      <c r="A13" s="13" t="s">
        <v>13</v>
      </c>
      <c r="B13" s="13"/>
      <c r="C13" s="6">
        <v>35666.33</v>
      </c>
      <c r="D13" s="13"/>
      <c r="E13" s="6">
        <v>12055.64</v>
      </c>
      <c r="F13" s="6">
        <f t="shared" si="0"/>
        <v>195.84766963844311</v>
      </c>
    </row>
    <row r="14" spans="1:7" x14ac:dyDescent="0.3">
      <c r="A14" s="13" t="s">
        <v>14</v>
      </c>
      <c r="B14" s="13"/>
      <c r="C14" s="6">
        <v>51057.42</v>
      </c>
      <c r="D14" s="13"/>
      <c r="E14" s="6">
        <v>26517.29</v>
      </c>
      <c r="F14" s="6">
        <f t="shared" si="0"/>
        <v>92.543883632150923</v>
      </c>
    </row>
    <row r="15" spans="1:7" x14ac:dyDescent="0.3">
      <c r="A15" s="13" t="s">
        <v>15</v>
      </c>
      <c r="B15" s="13"/>
      <c r="C15" s="6">
        <v>0</v>
      </c>
      <c r="D15" s="13"/>
      <c r="E15" s="6">
        <v>0</v>
      </c>
      <c r="F15" s="6">
        <f t="shared" si="0"/>
        <v>0</v>
      </c>
    </row>
    <row r="16" spans="1:7" x14ac:dyDescent="0.3">
      <c r="A16" s="13" t="s">
        <v>16</v>
      </c>
      <c r="B16" s="13"/>
      <c r="C16" s="6">
        <v>4156.41</v>
      </c>
      <c r="D16" s="13"/>
      <c r="E16" s="6">
        <v>0</v>
      </c>
      <c r="F16" s="6">
        <f t="shared" si="0"/>
        <v>0</v>
      </c>
    </row>
    <row r="17" spans="1:6" x14ac:dyDescent="0.3">
      <c r="A17" s="13" t="s">
        <v>17</v>
      </c>
      <c r="B17" s="13"/>
      <c r="C17" s="6">
        <v>0</v>
      </c>
      <c r="D17" s="13"/>
      <c r="E17" s="6">
        <v>0</v>
      </c>
      <c r="F17" s="6">
        <f t="shared" si="0"/>
        <v>0</v>
      </c>
    </row>
    <row r="18" spans="1:6" x14ac:dyDescent="0.3">
      <c r="A18" s="13" t="s">
        <v>18</v>
      </c>
      <c r="B18" s="13"/>
      <c r="C18" s="7">
        <v>46250</v>
      </c>
      <c r="D18" s="13"/>
      <c r="E18" s="7">
        <v>33100</v>
      </c>
      <c r="F18" s="6">
        <f t="shared" si="0"/>
        <v>39.728096676737159</v>
      </c>
    </row>
    <row r="19" spans="1:6" x14ac:dyDescent="0.3">
      <c r="A19" s="16" t="s">
        <v>19</v>
      </c>
      <c r="B19" s="13"/>
      <c r="C19" s="8">
        <f>SUBTOTAL(9,C6:C18)</f>
        <v>186968.16</v>
      </c>
      <c r="D19" s="13"/>
      <c r="E19" s="8">
        <f>SUBTOTAL(9,E6:E18)</f>
        <v>140803.93</v>
      </c>
      <c r="F19" s="6">
        <f t="shared" si="0"/>
        <v>32.786180044832562</v>
      </c>
    </row>
    <row r="21" spans="1:6" x14ac:dyDescent="0.3">
      <c r="A21" s="16" t="s">
        <v>20</v>
      </c>
      <c r="B21" s="13"/>
      <c r="C21" s="7">
        <f>SUBTOTAL(9,C6:C19)</f>
        <v>186968.16</v>
      </c>
      <c r="D21" s="13"/>
      <c r="E21" s="7">
        <f>SUBTOTAL(9,E6:E19)</f>
        <v>140803.93</v>
      </c>
      <c r="F21" s="6">
        <f>IF((D21+E21) = 0, 0, 100 * ((B21+C21) - (D21+E21)) / (D21+E21))</f>
        <v>32.786180044832562</v>
      </c>
    </row>
    <row r="23" spans="1:6" x14ac:dyDescent="0.3">
      <c r="A23" s="16" t="s">
        <v>21</v>
      </c>
    </row>
    <row r="25" spans="1:6" x14ac:dyDescent="0.3">
      <c r="A25" s="16" t="s">
        <v>22</v>
      </c>
    </row>
    <row r="26" spans="1:6" x14ac:dyDescent="0.3">
      <c r="A26" s="13" t="s">
        <v>23</v>
      </c>
      <c r="B26" s="13"/>
      <c r="C26" s="6">
        <v>0</v>
      </c>
      <c r="D26" s="13"/>
      <c r="E26" s="6">
        <v>0</v>
      </c>
      <c r="F26" s="6">
        <f t="shared" ref="F26:F50" si="1">IF((D26+E26) = 0, 0, 100 * ((B26+C26) - (D26+E26)) / (D26+E26))</f>
        <v>0</v>
      </c>
    </row>
    <row r="27" spans="1:6" x14ac:dyDescent="0.3">
      <c r="A27" s="13" t="s">
        <v>24</v>
      </c>
      <c r="B27" s="13"/>
      <c r="C27" s="6">
        <v>3059.09</v>
      </c>
      <c r="D27" s="13"/>
      <c r="E27" s="6">
        <v>1403.18</v>
      </c>
      <c r="F27" s="6">
        <f t="shared" si="1"/>
        <v>118.01123163100957</v>
      </c>
    </row>
    <row r="28" spans="1:6" x14ac:dyDescent="0.3">
      <c r="A28" s="13" t="s">
        <v>25</v>
      </c>
      <c r="B28" s="13"/>
      <c r="C28" s="6">
        <v>0</v>
      </c>
      <c r="D28" s="13"/>
      <c r="E28" s="6">
        <v>0</v>
      </c>
      <c r="F28" s="6">
        <f t="shared" si="1"/>
        <v>0</v>
      </c>
    </row>
    <row r="29" spans="1:6" x14ac:dyDescent="0.3">
      <c r="A29" s="13" t="s">
        <v>26</v>
      </c>
      <c r="B29" s="13"/>
      <c r="C29" s="6">
        <v>200</v>
      </c>
      <c r="D29" s="13"/>
      <c r="E29" s="6">
        <v>0</v>
      </c>
      <c r="F29" s="6">
        <f t="shared" si="1"/>
        <v>0</v>
      </c>
    </row>
    <row r="30" spans="1:6" x14ac:dyDescent="0.3">
      <c r="A30" s="13" t="s">
        <v>27</v>
      </c>
      <c r="B30" s="13"/>
      <c r="C30" s="6">
        <v>0</v>
      </c>
      <c r="D30" s="13"/>
      <c r="E30" s="6">
        <v>0</v>
      </c>
      <c r="F30" s="6">
        <f t="shared" si="1"/>
        <v>0</v>
      </c>
    </row>
    <row r="31" spans="1:6" x14ac:dyDescent="0.3">
      <c r="A31" s="13" t="s">
        <v>28</v>
      </c>
      <c r="B31" s="13"/>
      <c r="C31" s="6">
        <v>0</v>
      </c>
      <c r="D31" s="13"/>
      <c r="E31" s="6">
        <v>0</v>
      </c>
      <c r="F31" s="6">
        <f t="shared" si="1"/>
        <v>0</v>
      </c>
    </row>
    <row r="32" spans="1:6" x14ac:dyDescent="0.3">
      <c r="A32" s="13" t="s">
        <v>29</v>
      </c>
      <c r="B32" s="13"/>
      <c r="C32" s="6">
        <v>6108</v>
      </c>
      <c r="D32" s="13"/>
      <c r="E32" s="6">
        <v>800</v>
      </c>
      <c r="F32" s="6">
        <f t="shared" si="1"/>
        <v>663.5</v>
      </c>
    </row>
    <row r="33" spans="1:6" x14ac:dyDescent="0.3">
      <c r="A33" s="13" t="s">
        <v>30</v>
      </c>
      <c r="B33" s="13"/>
      <c r="C33" s="6">
        <v>7959.4</v>
      </c>
      <c r="D33" s="13"/>
      <c r="E33" s="6">
        <v>6611</v>
      </c>
      <c r="F33" s="6">
        <f t="shared" si="1"/>
        <v>20.396309181666915</v>
      </c>
    </row>
    <row r="34" spans="1:6" x14ac:dyDescent="0.3">
      <c r="A34" s="13" t="s">
        <v>31</v>
      </c>
      <c r="B34" s="13"/>
      <c r="C34" s="6">
        <v>1420.82</v>
      </c>
      <c r="D34" s="13"/>
      <c r="E34" s="6">
        <v>855.03</v>
      </c>
      <c r="F34" s="6">
        <f t="shared" si="1"/>
        <v>66.171947183139778</v>
      </c>
    </row>
    <row r="35" spans="1:6" x14ac:dyDescent="0.3">
      <c r="A35" s="13" t="s">
        <v>32</v>
      </c>
      <c r="B35" s="13"/>
      <c r="C35" s="6">
        <v>1361.5</v>
      </c>
      <c r="D35" s="13"/>
      <c r="E35" s="6">
        <v>1254.06</v>
      </c>
      <c r="F35" s="6">
        <f t="shared" si="1"/>
        <v>8.5673731719375521</v>
      </c>
    </row>
    <row r="36" spans="1:6" x14ac:dyDescent="0.3">
      <c r="A36" s="13" t="s">
        <v>33</v>
      </c>
      <c r="B36" s="13"/>
      <c r="C36" s="6">
        <v>12076</v>
      </c>
      <c r="D36" s="13"/>
      <c r="E36" s="6">
        <v>11940</v>
      </c>
      <c r="F36" s="6">
        <f t="shared" si="1"/>
        <v>1.1390284757118927</v>
      </c>
    </row>
    <row r="37" spans="1:6" x14ac:dyDescent="0.3">
      <c r="A37" s="13" t="s">
        <v>34</v>
      </c>
      <c r="B37" s="13"/>
      <c r="C37" s="6">
        <v>35205.97</v>
      </c>
      <c r="D37" s="13"/>
      <c r="E37" s="6">
        <v>24563.54</v>
      </c>
      <c r="F37" s="6">
        <f t="shared" si="1"/>
        <v>43.326124817514085</v>
      </c>
    </row>
    <row r="38" spans="1:6" x14ac:dyDescent="0.3">
      <c r="A38" s="13" t="s">
        <v>35</v>
      </c>
      <c r="B38" s="13"/>
      <c r="C38" s="6">
        <v>0</v>
      </c>
      <c r="D38" s="13"/>
      <c r="E38" s="6">
        <v>12920.22</v>
      </c>
      <c r="F38" s="6">
        <f t="shared" si="1"/>
        <v>-100</v>
      </c>
    </row>
    <row r="39" spans="1:6" x14ac:dyDescent="0.3">
      <c r="A39" s="13" t="s">
        <v>36</v>
      </c>
      <c r="B39" s="13"/>
      <c r="C39" s="6">
        <v>626</v>
      </c>
      <c r="D39" s="13"/>
      <c r="E39" s="6">
        <v>700.34</v>
      </c>
      <c r="F39" s="6">
        <f t="shared" si="1"/>
        <v>-10.614844218522437</v>
      </c>
    </row>
    <row r="40" spans="1:6" x14ac:dyDescent="0.3">
      <c r="A40" s="13" t="s">
        <v>37</v>
      </c>
      <c r="B40" s="13"/>
      <c r="C40" s="6">
        <v>2920.56</v>
      </c>
      <c r="D40" s="13"/>
      <c r="E40" s="6">
        <v>119.22</v>
      </c>
      <c r="F40" s="6">
        <f t="shared" si="1"/>
        <v>2349.7232008052342</v>
      </c>
    </row>
    <row r="41" spans="1:6" x14ac:dyDescent="0.3">
      <c r="A41" s="13" t="s">
        <v>38</v>
      </c>
      <c r="B41" s="13"/>
      <c r="C41" s="6">
        <v>12763.09</v>
      </c>
      <c r="D41" s="13"/>
      <c r="E41" s="6">
        <v>1076.1199999999999</v>
      </c>
      <c r="F41" s="6">
        <f t="shared" si="1"/>
        <v>1086.0285098316174</v>
      </c>
    </row>
    <row r="42" spans="1:6" x14ac:dyDescent="0.3">
      <c r="A42" s="13" t="s">
        <v>39</v>
      </c>
      <c r="B42" s="13"/>
      <c r="C42" s="6">
        <v>6076.62</v>
      </c>
      <c r="D42" s="13"/>
      <c r="E42" s="6">
        <v>8083.76</v>
      </c>
      <c r="F42" s="6">
        <f t="shared" si="1"/>
        <v>-24.829287361326909</v>
      </c>
    </row>
    <row r="43" spans="1:6" x14ac:dyDescent="0.3">
      <c r="A43" s="13" t="s">
        <v>40</v>
      </c>
      <c r="B43" s="13"/>
      <c r="C43" s="6">
        <v>0</v>
      </c>
      <c r="D43" s="13"/>
      <c r="E43" s="6">
        <v>0</v>
      </c>
      <c r="F43" s="6">
        <f t="shared" si="1"/>
        <v>0</v>
      </c>
    </row>
    <row r="44" spans="1:6" x14ac:dyDescent="0.3">
      <c r="A44" s="13" t="s">
        <v>41</v>
      </c>
      <c r="B44" s="13"/>
      <c r="C44" s="6">
        <v>19380.330000000002</v>
      </c>
      <c r="D44" s="13"/>
      <c r="E44" s="6">
        <v>35439.379999999997</v>
      </c>
      <c r="F44" s="6">
        <f t="shared" si="1"/>
        <v>-45.314139242842273</v>
      </c>
    </row>
    <row r="45" spans="1:6" x14ac:dyDescent="0.3">
      <c r="A45" s="13" t="s">
        <v>42</v>
      </c>
      <c r="B45" s="13"/>
      <c r="C45" s="6">
        <v>0</v>
      </c>
      <c r="D45" s="13"/>
      <c r="E45" s="6">
        <v>0</v>
      </c>
      <c r="F45" s="6">
        <f t="shared" si="1"/>
        <v>0</v>
      </c>
    </row>
    <row r="46" spans="1:6" x14ac:dyDescent="0.3">
      <c r="A46" s="13" t="s">
        <v>43</v>
      </c>
      <c r="B46" s="13"/>
      <c r="C46" s="6">
        <v>1248.1600000000001</v>
      </c>
      <c r="D46" s="13"/>
      <c r="E46" s="6">
        <v>-140</v>
      </c>
      <c r="F46" s="6">
        <f t="shared" si="1"/>
        <v>-991.54285714285709</v>
      </c>
    </row>
    <row r="47" spans="1:6" x14ac:dyDescent="0.3">
      <c r="A47" s="13" t="s">
        <v>44</v>
      </c>
      <c r="B47" s="13"/>
      <c r="C47" s="6">
        <v>41715.480000000003</v>
      </c>
      <c r="D47" s="13"/>
      <c r="E47" s="6">
        <v>34214.15</v>
      </c>
      <c r="F47" s="6">
        <f t="shared" si="1"/>
        <v>21.924642289812848</v>
      </c>
    </row>
    <row r="48" spans="1:6" x14ac:dyDescent="0.3">
      <c r="A48" s="13" t="s">
        <v>45</v>
      </c>
      <c r="B48" s="13"/>
      <c r="C48" s="6">
        <v>1592.89</v>
      </c>
      <c r="D48" s="13"/>
      <c r="E48" s="6">
        <v>2154.7199999999998</v>
      </c>
      <c r="F48" s="6">
        <f t="shared" si="1"/>
        <v>-26.074385535011498</v>
      </c>
    </row>
    <row r="49" spans="1:7" x14ac:dyDescent="0.3">
      <c r="A49" s="13" t="s">
        <v>46</v>
      </c>
      <c r="B49" s="13"/>
      <c r="C49" s="7">
        <v>3966.33</v>
      </c>
      <c r="D49" s="13"/>
      <c r="E49" s="7">
        <v>0</v>
      </c>
      <c r="F49" s="6">
        <f t="shared" si="1"/>
        <v>0</v>
      </c>
    </row>
    <row r="50" spans="1:7" x14ac:dyDescent="0.3">
      <c r="A50" s="16" t="s">
        <v>47</v>
      </c>
      <c r="B50" s="13"/>
      <c r="C50" s="8">
        <f>SUBTOTAL(9,C24:C49)</f>
        <v>157680.24</v>
      </c>
      <c r="D50" s="13"/>
      <c r="E50" s="8">
        <f>SUBTOTAL(9,E24:E49)</f>
        <v>141994.72</v>
      </c>
      <c r="F50" s="6">
        <f t="shared" si="1"/>
        <v>11.046551590087287</v>
      </c>
    </row>
    <row r="52" spans="1:7" x14ac:dyDescent="0.3">
      <c r="A52" s="16" t="s">
        <v>48</v>
      </c>
      <c r="B52" s="13"/>
      <c r="C52" s="7">
        <f>SUBTOTAL(9,C24:C50)</f>
        <v>157680.24</v>
      </c>
      <c r="D52" s="13"/>
      <c r="E52" s="7">
        <f>SUBTOTAL(9,E24:E50)</f>
        <v>141994.72</v>
      </c>
      <c r="F52" s="6">
        <f>IF((D52+E52) = 0, 0, 100 * ((B52+C52) - (D52+E52)) / (D52+E52))</f>
        <v>11.046551590087287</v>
      </c>
    </row>
    <row r="54" spans="1:7" ht="15" thickBot="1" x14ac:dyDescent="0.35">
      <c r="A54" s="16" t="s">
        <v>49</v>
      </c>
      <c r="B54" s="13"/>
      <c r="C54" s="9">
        <f>(C21-C52)</f>
        <v>29287.920000000013</v>
      </c>
      <c r="D54" s="13"/>
      <c r="E54" s="9">
        <f>(E21-E52)</f>
        <v>-1190.7900000000081</v>
      </c>
      <c r="F54" s="6">
        <f>IF((D54+E54) = 0, 0, 100 * ((B54+C54) - (D54+E54)) / (D54+E54))</f>
        <v>-2559.5369460610023</v>
      </c>
    </row>
    <row r="55" spans="1:7" ht="15" thickTop="1" x14ac:dyDescent="0.3"/>
    <row r="56" spans="1:7" x14ac:dyDescent="0.3">
      <c r="A56" s="17" t="s">
        <v>50</v>
      </c>
      <c r="B56" s="17"/>
      <c r="C56" s="17"/>
      <c r="D56" s="17"/>
      <c r="E56" s="17"/>
      <c r="F56" s="17"/>
      <c r="G56" s="17"/>
    </row>
  </sheetData>
  <mergeCells count="1">
    <mergeCell ref="A56:G5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2020</vt:lpstr>
      <vt:lpstr>2023 2024</vt:lpstr>
      <vt:lpstr>2021 2022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Maggie Veltheer</dc:creator>
  <cp:lastModifiedBy>Christine Luk</cp:lastModifiedBy>
  <dcterms:created xsi:type="dcterms:W3CDTF">2025-05-20T18:22:53Z</dcterms:created>
  <dcterms:modified xsi:type="dcterms:W3CDTF">2025-05-28T20:06:04Z</dcterms:modified>
</cp:coreProperties>
</file>