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style13.xml" ContentType="application/vnd.ms-office.chartstyle+xml"/>
  <Override PartName="/xl/charts/chart13.xml" ContentType="application/vnd.openxmlformats-officedocument.drawingml.chart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worksheets/sheet1.xml" ContentType="application/vnd.openxmlformats-officedocument.spreadsheetml.worksheet+xml"/>
  <Override PartName="/xl/charts/colors10.xml" ContentType="application/vnd.ms-office.chartcolorstyle+xml"/>
  <Override PartName="/xl/charts/chart10.xml" ContentType="application/vnd.openxmlformats-officedocument.drawingml.chart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olors7.xml" ContentType="application/vnd.ms-office.chartcolorstyle+xml"/>
  <Override PartName="/xl/charts/style7.xml" ContentType="application/vnd.ms-office.chartstyle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style10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 Henderyckx\Desktop\Endeavour\02. Home on the hill\02. Analysis\01. Financial Analysis\"/>
    </mc:Choice>
  </mc:AlternateContent>
  <xr:revisionPtr revIDLastSave="0" documentId="12_ncr:500000_{E12ABAA8-156B-4D7C-B53B-7F27F24EA597}" xr6:coauthVersionLast="31" xr6:coauthVersionMax="31" xr10:uidLastSave="{00000000-0000-0000-0000-000000000000}"/>
  <bookViews>
    <workbookView xWindow="0" yWindow="0" windowWidth="16200" windowHeight="12195" xr2:uid="{00000000-000D-0000-FFFF-FFFF00000000}"/>
  </bookViews>
  <sheets>
    <sheet name="Consolidated Financials" sheetId="1" r:id="rId1"/>
    <sheet name="Evolutions and trends" sheetId="5" r:id="rId2"/>
    <sheet name="Ratio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2" i="5" l="1"/>
  <c r="H72" i="5"/>
  <c r="G72" i="5"/>
  <c r="F72" i="5"/>
  <c r="E72" i="5"/>
  <c r="D72" i="5"/>
  <c r="C72" i="5"/>
  <c r="I71" i="5"/>
  <c r="H71" i="5"/>
  <c r="G71" i="5"/>
  <c r="F71" i="5"/>
  <c r="E71" i="5"/>
  <c r="D71" i="5"/>
  <c r="C71" i="5"/>
  <c r="I70" i="5"/>
  <c r="H70" i="5"/>
  <c r="G70" i="5"/>
  <c r="F70" i="5"/>
  <c r="E70" i="5"/>
  <c r="D70" i="5"/>
  <c r="C70" i="5"/>
  <c r="S29" i="1"/>
  <c r="V52" i="1"/>
  <c r="V51" i="1"/>
  <c r="V50" i="1"/>
  <c r="V49" i="1"/>
  <c r="V48" i="1"/>
  <c r="V45" i="1"/>
  <c r="V44" i="1"/>
  <c r="V43" i="1"/>
  <c r="V42" i="1"/>
  <c r="V35" i="1"/>
  <c r="V36" i="1"/>
  <c r="V32" i="1"/>
  <c r="V31" i="1"/>
  <c r="V30" i="1"/>
  <c r="V29" i="1"/>
  <c r="S52" i="1"/>
  <c r="S51" i="1"/>
  <c r="S50" i="1"/>
  <c r="S49" i="1"/>
  <c r="S48" i="1"/>
  <c r="S45" i="1"/>
  <c r="S44" i="1"/>
  <c r="S43" i="1"/>
  <c r="S42" i="1"/>
  <c r="S36" i="1"/>
  <c r="S35" i="1"/>
  <c r="S32" i="1"/>
  <c r="S31" i="1"/>
  <c r="S30" i="1"/>
  <c r="S25" i="1"/>
  <c r="V26" i="1"/>
  <c r="V25" i="1"/>
  <c r="V24" i="1"/>
  <c r="S26" i="1"/>
  <c r="S24" i="1"/>
  <c r="V23" i="1"/>
  <c r="S23" i="1"/>
  <c r="O36" i="1"/>
  <c r="O35" i="1"/>
  <c r="O32" i="1"/>
  <c r="O31" i="1"/>
  <c r="O30" i="1"/>
  <c r="O29" i="1"/>
  <c r="O26" i="1"/>
  <c r="O25" i="1"/>
  <c r="O24" i="1"/>
  <c r="O23" i="1"/>
  <c r="O42" i="1"/>
  <c r="O52" i="1"/>
  <c r="O51" i="1"/>
  <c r="O50" i="1"/>
  <c r="O49" i="1"/>
  <c r="O48" i="1"/>
  <c r="O45" i="1"/>
  <c r="O44" i="1"/>
  <c r="O43" i="1"/>
  <c r="I33" i="5"/>
  <c r="I22" i="5"/>
  <c r="H22" i="5"/>
  <c r="G22" i="5"/>
  <c r="F22" i="5"/>
  <c r="E22" i="5"/>
  <c r="D22" i="5"/>
  <c r="C22" i="5"/>
  <c r="I4" i="5"/>
  <c r="H4" i="5"/>
  <c r="G4" i="5"/>
  <c r="F4" i="5"/>
  <c r="E4" i="5"/>
  <c r="D4" i="5"/>
  <c r="C4" i="5"/>
  <c r="G2" i="5"/>
  <c r="H2" i="5" s="1"/>
  <c r="I2" i="5" s="1"/>
  <c r="F2" i="5"/>
  <c r="E2" i="5"/>
  <c r="J14" i="1"/>
  <c r="I14" i="1"/>
  <c r="H14" i="1"/>
  <c r="G14" i="1"/>
  <c r="F14" i="1"/>
  <c r="E14" i="1"/>
  <c r="D14" i="1"/>
  <c r="I8" i="1"/>
  <c r="I16" i="1" s="1"/>
  <c r="H8" i="1"/>
  <c r="G8" i="1"/>
  <c r="F8" i="1"/>
  <c r="E8" i="1"/>
  <c r="D8" i="1"/>
  <c r="J8" i="1"/>
  <c r="J16" i="1" s="1"/>
  <c r="H16" i="1" l="1"/>
  <c r="J33" i="1"/>
  <c r="D37" i="1"/>
  <c r="E37" i="1"/>
  <c r="F37" i="1"/>
  <c r="G37" i="1"/>
  <c r="H37" i="1"/>
  <c r="I37" i="1"/>
  <c r="J37" i="1"/>
  <c r="J46" i="1"/>
  <c r="J53" i="1"/>
  <c r="H3" i="4"/>
  <c r="G3" i="4"/>
  <c r="F3" i="4"/>
  <c r="E3" i="4"/>
  <c r="D3" i="4"/>
  <c r="C3" i="4"/>
  <c r="E1" i="4"/>
  <c r="F1" i="4" s="1"/>
  <c r="G1" i="4" s="1"/>
  <c r="H1" i="4" s="1"/>
  <c r="I1" i="4" s="1"/>
  <c r="I33" i="1"/>
  <c r="D33" i="1"/>
  <c r="I46" i="1"/>
  <c r="I53" i="1"/>
  <c r="H33" i="1"/>
  <c r="I27" i="1"/>
  <c r="H27" i="1"/>
  <c r="G27" i="1"/>
  <c r="F27" i="1"/>
  <c r="E27" i="1"/>
  <c r="D27" i="1"/>
  <c r="E33" i="1"/>
  <c r="F33" i="1"/>
  <c r="G33" i="1"/>
  <c r="D53" i="1"/>
  <c r="E53" i="1"/>
  <c r="F53" i="1"/>
  <c r="G53" i="1"/>
  <c r="H53" i="1"/>
  <c r="V53" i="1" s="1"/>
  <c r="W50" i="1" s="1"/>
  <c r="D46" i="1"/>
  <c r="E46" i="1"/>
  <c r="E54" i="1" s="1"/>
  <c r="F46" i="1"/>
  <c r="G46" i="1"/>
  <c r="H46" i="1"/>
  <c r="F1" i="1"/>
  <c r="G1" i="1" s="1"/>
  <c r="H1" i="1" s="1"/>
  <c r="I1" i="1" s="1"/>
  <c r="J1" i="1" s="1"/>
  <c r="G54" i="1" l="1"/>
  <c r="S53" i="1"/>
  <c r="T52" i="1" s="1"/>
  <c r="S27" i="1"/>
  <c r="T24" i="1" s="1"/>
  <c r="V27" i="1"/>
  <c r="W25" i="1" s="1"/>
  <c r="T48" i="1"/>
  <c r="F38" i="1"/>
  <c r="E43" i="5" s="1"/>
  <c r="V33" i="1"/>
  <c r="S33" i="1"/>
  <c r="W49" i="1"/>
  <c r="W52" i="1"/>
  <c r="W48" i="1"/>
  <c r="W51" i="1"/>
  <c r="T51" i="1"/>
  <c r="T50" i="1"/>
  <c r="V46" i="1"/>
  <c r="S46" i="1"/>
  <c r="G38" i="1"/>
  <c r="F43" i="5" s="1"/>
  <c r="V37" i="1"/>
  <c r="S37" i="1"/>
  <c r="T25" i="1"/>
  <c r="T49" i="1"/>
  <c r="T26" i="1"/>
  <c r="W26" i="1"/>
  <c r="F5" i="5"/>
  <c r="F6" i="5" s="1"/>
  <c r="F44" i="5"/>
  <c r="F23" i="5"/>
  <c r="F24" i="5" s="1"/>
  <c r="F13" i="5"/>
  <c r="F5" i="4"/>
  <c r="D23" i="5"/>
  <c r="D24" i="5" s="1"/>
  <c r="D13" i="5"/>
  <c r="D44" i="5"/>
  <c r="D5" i="5"/>
  <c r="D6" i="5" s="1"/>
  <c r="F7" i="4"/>
  <c r="F34" i="5"/>
  <c r="F54" i="1"/>
  <c r="D5" i="4"/>
  <c r="I35" i="5"/>
  <c r="F34" i="1"/>
  <c r="E65" i="5" s="1"/>
  <c r="E35" i="5"/>
  <c r="I12" i="5"/>
  <c r="I34" i="5"/>
  <c r="E12" i="5"/>
  <c r="F41" i="1"/>
  <c r="H33" i="5"/>
  <c r="D12" i="5"/>
  <c r="E41" i="1"/>
  <c r="E34" i="5"/>
  <c r="F28" i="1"/>
  <c r="E64" i="5" s="1"/>
  <c r="E33" i="5"/>
  <c r="F22" i="1"/>
  <c r="E63" i="5" s="1"/>
  <c r="G34" i="5"/>
  <c r="H12" i="5"/>
  <c r="D7" i="4"/>
  <c r="H35" i="5"/>
  <c r="E38" i="1"/>
  <c r="E28" i="1" s="1"/>
  <c r="D64" i="5" s="1"/>
  <c r="D35" i="5"/>
  <c r="G41" i="1"/>
  <c r="F12" i="5"/>
  <c r="O53" i="1"/>
  <c r="O27" i="1"/>
  <c r="C33" i="5"/>
  <c r="G33" i="5"/>
  <c r="H34" i="5"/>
  <c r="I38" i="1"/>
  <c r="H43" i="5" s="1"/>
  <c r="F35" i="5"/>
  <c r="G47" i="1"/>
  <c r="D33" i="5"/>
  <c r="G12" i="5"/>
  <c r="O46" i="1"/>
  <c r="C12" i="5"/>
  <c r="E47" i="1"/>
  <c r="D34" i="5"/>
  <c r="F33" i="5"/>
  <c r="D54" i="1"/>
  <c r="H54" i="1"/>
  <c r="H47" i="1" s="1"/>
  <c r="O33" i="1"/>
  <c r="C34" i="5"/>
  <c r="H38" i="1"/>
  <c r="G35" i="5"/>
  <c r="D38" i="1"/>
  <c r="O37" i="1"/>
  <c r="C35" i="5"/>
  <c r="J38" i="1"/>
  <c r="J54" i="1"/>
  <c r="J41" i="1" s="1"/>
  <c r="I54" i="1"/>
  <c r="G16" i="1"/>
  <c r="H58" i="1" s="1"/>
  <c r="D16" i="1"/>
  <c r="E58" i="1" s="1"/>
  <c r="E16" i="1"/>
  <c r="F58" i="1" s="1"/>
  <c r="I56" i="1"/>
  <c r="H42" i="5" s="1"/>
  <c r="J58" i="1"/>
  <c r="I58" i="1"/>
  <c r="F56" i="1"/>
  <c r="E42" i="5" s="1"/>
  <c r="F16" i="1"/>
  <c r="G58" i="1" s="1"/>
  <c r="W24" i="1" l="1"/>
  <c r="W23" i="1"/>
  <c r="V38" i="1"/>
  <c r="X27" i="1" s="1"/>
  <c r="E22" i="1"/>
  <c r="D63" i="5" s="1"/>
  <c r="E34" i="1"/>
  <c r="D65" i="5" s="1"/>
  <c r="T23" i="1"/>
  <c r="F14" i="5"/>
  <c r="X33" i="1"/>
  <c r="W32" i="1"/>
  <c r="W30" i="1"/>
  <c r="W29" i="1"/>
  <c r="W31" i="1"/>
  <c r="D41" i="1"/>
  <c r="S54" i="1"/>
  <c r="U53" i="1" s="1"/>
  <c r="G34" i="1"/>
  <c r="F65" i="5" s="1"/>
  <c r="D47" i="1"/>
  <c r="T42" i="1"/>
  <c r="T43" i="1"/>
  <c r="T44" i="1"/>
  <c r="T45" i="1"/>
  <c r="G56" i="1"/>
  <c r="F42" i="5" s="1"/>
  <c r="S38" i="1"/>
  <c r="U27" i="1" s="1"/>
  <c r="W43" i="1"/>
  <c r="W42" i="1"/>
  <c r="W45" i="1"/>
  <c r="W44" i="1"/>
  <c r="H41" i="1"/>
  <c r="V54" i="1"/>
  <c r="X53" i="1" s="1"/>
  <c r="G7" i="4"/>
  <c r="G22" i="1"/>
  <c r="F63" i="5" s="1"/>
  <c r="G28" i="1"/>
  <c r="F64" i="5" s="1"/>
  <c r="X37" i="1"/>
  <c r="W35" i="1"/>
  <c r="W36" i="1"/>
  <c r="T29" i="1"/>
  <c r="T31" i="1"/>
  <c r="T30" i="1"/>
  <c r="T32" i="1"/>
  <c r="D28" i="1"/>
  <c r="C64" i="5" s="1"/>
  <c r="I43" i="5"/>
  <c r="J22" i="1"/>
  <c r="I63" i="5" s="1"/>
  <c r="J34" i="1"/>
  <c r="I65" i="5" s="1"/>
  <c r="D56" i="1"/>
  <c r="O38" i="1"/>
  <c r="Q33" i="1" s="1"/>
  <c r="C43" i="5"/>
  <c r="J47" i="1"/>
  <c r="P29" i="1"/>
  <c r="P32" i="1"/>
  <c r="P30" i="1"/>
  <c r="P31" i="1"/>
  <c r="I28" i="1"/>
  <c r="H64" i="5" s="1"/>
  <c r="D22" i="1"/>
  <c r="C63" i="5" s="1"/>
  <c r="C7" i="4"/>
  <c r="H56" i="1"/>
  <c r="G42" i="5" s="1"/>
  <c r="G43" i="5"/>
  <c r="E44" i="5"/>
  <c r="E13" i="5"/>
  <c r="E14" i="5" s="1"/>
  <c r="E5" i="5"/>
  <c r="E6" i="5" s="1"/>
  <c r="E23" i="5"/>
  <c r="E24" i="5" s="1"/>
  <c r="E5" i="4"/>
  <c r="H5" i="4"/>
  <c r="H23" i="5"/>
  <c r="H24" i="5" s="1"/>
  <c r="H13" i="5"/>
  <c r="H14" i="5" s="1"/>
  <c r="H5" i="5"/>
  <c r="H6" i="5" s="1"/>
  <c r="H44" i="5"/>
  <c r="D34" i="1"/>
  <c r="C65" i="5" s="1"/>
  <c r="H34" i="1"/>
  <c r="G65" i="5" s="1"/>
  <c r="G23" i="5"/>
  <c r="G24" i="5" s="1"/>
  <c r="G5" i="5"/>
  <c r="G6" i="5" s="1"/>
  <c r="G44" i="5"/>
  <c r="G13" i="5"/>
  <c r="G14" i="5" s="1"/>
  <c r="G5" i="4"/>
  <c r="P26" i="1"/>
  <c r="P24" i="1"/>
  <c r="P23" i="1"/>
  <c r="P25" i="1"/>
  <c r="E56" i="1"/>
  <c r="D42" i="5" s="1"/>
  <c r="D43" i="5"/>
  <c r="H7" i="4"/>
  <c r="H28" i="1"/>
  <c r="G64" i="5" s="1"/>
  <c r="I22" i="1"/>
  <c r="H63" i="5" s="1"/>
  <c r="J28" i="1"/>
  <c r="I64" i="5" s="1"/>
  <c r="D14" i="5"/>
  <c r="E7" i="4"/>
  <c r="P36" i="1"/>
  <c r="P35" i="1"/>
  <c r="I44" i="5"/>
  <c r="I13" i="5"/>
  <c r="I14" i="5" s="1"/>
  <c r="I5" i="5"/>
  <c r="I6" i="5" s="1"/>
  <c r="I23" i="5"/>
  <c r="I24" i="5" s="1"/>
  <c r="O54" i="1"/>
  <c r="Q53" i="1" s="1"/>
  <c r="C44" i="5"/>
  <c r="C23" i="5"/>
  <c r="C24" i="5" s="1"/>
  <c r="C13" i="5"/>
  <c r="C14" i="5" s="1"/>
  <c r="C5" i="5"/>
  <c r="C6" i="5" s="1"/>
  <c r="C5" i="4"/>
  <c r="P45" i="1"/>
  <c r="P42" i="1"/>
  <c r="P44" i="1"/>
  <c r="P43" i="1"/>
  <c r="H22" i="1"/>
  <c r="G63" i="5" s="1"/>
  <c r="P51" i="1"/>
  <c r="P48" i="1"/>
  <c r="P52" i="1"/>
  <c r="P49" i="1"/>
  <c r="P50" i="1"/>
  <c r="I34" i="1"/>
  <c r="H65" i="5" s="1"/>
  <c r="I41" i="1"/>
  <c r="F47" i="1"/>
  <c r="I47" i="1"/>
  <c r="J56" i="1"/>
  <c r="G60" i="1"/>
  <c r="F55" i="5" s="1"/>
  <c r="F60" i="1"/>
  <c r="E55" i="5" s="1"/>
  <c r="H60" i="1"/>
  <c r="G55" i="5" s="1"/>
  <c r="I60" i="1"/>
  <c r="H55" i="5" s="1"/>
  <c r="Q37" i="1" l="1"/>
  <c r="Q27" i="1"/>
  <c r="X46" i="1"/>
  <c r="U46" i="1"/>
  <c r="U33" i="1"/>
  <c r="U37" i="1"/>
  <c r="J60" i="1"/>
  <c r="I55" i="5" s="1"/>
  <c r="I42" i="5"/>
  <c r="E60" i="1"/>
  <c r="D55" i="5" s="1"/>
  <c r="D60" i="1"/>
  <c r="C55" i="5" s="1"/>
  <c r="C42" i="5"/>
  <c r="Q46" i="1"/>
</calcChain>
</file>

<file path=xl/sharedStrings.xml><?xml version="1.0" encoding="utf-8"?>
<sst xmlns="http://schemas.openxmlformats.org/spreadsheetml/2006/main" count="126" uniqueCount="66">
  <si>
    <t>Cash</t>
  </si>
  <si>
    <t>Acounts receivable</t>
  </si>
  <si>
    <t>Total assets</t>
  </si>
  <si>
    <t>Current Assets</t>
  </si>
  <si>
    <t>Current Liabilities</t>
  </si>
  <si>
    <t>CMHC Loan</t>
  </si>
  <si>
    <t>Accounts payable</t>
  </si>
  <si>
    <t>Director Loan</t>
  </si>
  <si>
    <t>EXCESS OF ASSETS OVER LIABILITIES</t>
  </si>
  <si>
    <t>Revenue</t>
  </si>
  <si>
    <t>CMHC Grant</t>
  </si>
  <si>
    <t>Donations</t>
  </si>
  <si>
    <t>Expenses</t>
  </si>
  <si>
    <t>Consulting fees</t>
  </si>
  <si>
    <t>Legal fees</t>
  </si>
  <si>
    <t>Office expenses</t>
  </si>
  <si>
    <t>INCOME FOR THE YEAR</t>
  </si>
  <si>
    <t>Total liabilities</t>
  </si>
  <si>
    <t>Total Revenue</t>
  </si>
  <si>
    <t>Total expenses</t>
  </si>
  <si>
    <t>Capital assets</t>
  </si>
  <si>
    <t>Composition of net assets</t>
  </si>
  <si>
    <t>Housing fund (restriced)</t>
  </si>
  <si>
    <t>Accumulated surplus (losses)</t>
  </si>
  <si>
    <t>Unrestriced donations</t>
  </si>
  <si>
    <t>Restriced donations</t>
  </si>
  <si>
    <t>Grant from foundation</t>
  </si>
  <si>
    <t>Depreciation</t>
  </si>
  <si>
    <t>NET ASSETS BOY</t>
  </si>
  <si>
    <t>NET ASSETS EOY</t>
  </si>
  <si>
    <t>Fundraising</t>
  </si>
  <si>
    <t>Memorial donations</t>
  </si>
  <si>
    <t>Communication and education</t>
  </si>
  <si>
    <t>Insurance</t>
  </si>
  <si>
    <t>Program support</t>
  </si>
  <si>
    <t>Prepaid expenses</t>
  </si>
  <si>
    <t>Government grants</t>
  </si>
  <si>
    <t>Forgiven CMHC Loan</t>
  </si>
  <si>
    <t>Salaries &amp; benefits</t>
  </si>
  <si>
    <t>Tenants Rent subsidy</t>
  </si>
  <si>
    <t>Governance</t>
  </si>
  <si>
    <t>Operations</t>
  </si>
  <si>
    <t>Total</t>
  </si>
  <si>
    <t>Grants</t>
  </si>
  <si>
    <t>Liquidity</t>
  </si>
  <si>
    <t>Debt ratio</t>
  </si>
  <si>
    <t>Liabilities/ Assets</t>
  </si>
  <si>
    <t>Cash/Monthly Expenses</t>
  </si>
  <si>
    <t>Governance burden</t>
  </si>
  <si>
    <t>Governance expenses/ Total expenses</t>
  </si>
  <si>
    <t>Rent</t>
  </si>
  <si>
    <t>Workshops</t>
  </si>
  <si>
    <t>?</t>
  </si>
  <si>
    <t>HST recovorable</t>
  </si>
  <si>
    <t>-</t>
  </si>
  <si>
    <t>+</t>
  </si>
  <si>
    <t>Salaries and benefits</t>
  </si>
  <si>
    <t>Other expenses</t>
  </si>
  <si>
    <t>Governance expenses</t>
  </si>
  <si>
    <t>Net income</t>
  </si>
  <si>
    <t>Net assets EOY</t>
  </si>
  <si>
    <t>Totals and weight</t>
  </si>
  <si>
    <t>Last 3 Years</t>
  </si>
  <si>
    <t>First 4 Years</t>
  </si>
  <si>
    <t>Total revenue</t>
  </si>
  <si>
    <t>Other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</si>
</sst>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/>
    <xf numFmtId="0" fontId="4" fillId="5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0" fontId="0" fillId="7" borderId="0" xfId="0" applyFill="1"/>
    <xf numFmtId="0" fontId="0" fillId="0" borderId="0" xfId="0" applyFill="1"/>
    <xf numFmtId="0" fontId="3" fillId="0" borderId="0" xfId="0" applyFont="1" applyFill="1"/>
    <xf numFmtId="44" fontId="0" fillId="0" borderId="0" xfId="0" applyNumberFormat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3" fillId="4" borderId="1" xfId="0" applyFont="1" applyFill="1" applyBorder="1"/>
    <xf numFmtId="44" fontId="3" fillId="4" borderId="1" xfId="0" applyNumberFormat="1" applyFont="1" applyFill="1" applyBorder="1" applyAlignment="1">
      <alignment horizontal="center"/>
    </xf>
    <xf numFmtId="0" fontId="4" fillId="9" borderId="1" xfId="0" applyFont="1" applyFill="1" applyBorder="1"/>
    <xf numFmtId="44" fontId="4" fillId="9" borderId="1" xfId="0" applyNumberFormat="1" applyFont="1" applyFill="1" applyBorder="1" applyAlignment="1">
      <alignment horizontal="center"/>
    </xf>
    <xf numFmtId="0" fontId="5" fillId="0" borderId="1" xfId="0" applyFont="1" applyFill="1" applyBorder="1"/>
    <xf numFmtId="44" fontId="5" fillId="0" borderId="1" xfId="0" applyNumberFormat="1" applyFont="1" applyFill="1" applyBorder="1" applyAlignment="1">
      <alignment horizontal="center"/>
    </xf>
    <xf numFmtId="44" fontId="0" fillId="6" borderId="1" xfId="0" applyNumberFormat="1" applyFill="1" applyBorder="1" applyAlignment="1">
      <alignment horizontal="center"/>
    </xf>
    <xf numFmtId="44" fontId="3" fillId="6" borderId="1" xfId="0" applyNumberFormat="1" applyFont="1" applyFill="1" applyBorder="1" applyAlignment="1">
      <alignment horizontal="center"/>
    </xf>
    <xf numFmtId="0" fontId="3" fillId="0" borderId="1" xfId="0" applyFont="1" applyBorder="1"/>
    <xf numFmtId="44" fontId="3" fillId="0" borderId="1" xfId="0" applyNumberFormat="1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0" borderId="2" xfId="0" applyFont="1" applyFill="1" applyBorder="1"/>
    <xf numFmtId="0" fontId="5" fillId="0" borderId="3" xfId="0" applyFont="1" applyFill="1" applyBorder="1"/>
    <xf numFmtId="0" fontId="5" fillId="0" borderId="4" xfId="0" applyFont="1" applyFill="1" applyBorder="1"/>
    <xf numFmtId="0" fontId="0" fillId="6" borderId="5" xfId="0" applyFill="1" applyBorder="1"/>
    <xf numFmtId="0" fontId="3" fillId="6" borderId="6" xfId="0" applyFont="1" applyFill="1" applyBorder="1"/>
    <xf numFmtId="44" fontId="0" fillId="6" borderId="5" xfId="0" applyNumberForma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3" xfId="0" applyFont="1" applyBorder="1"/>
    <xf numFmtId="0" fontId="3" fillId="0" borderId="2" xfId="0" applyFont="1" applyBorder="1"/>
    <xf numFmtId="0" fontId="3" fillId="0" borderId="4" xfId="0" applyFont="1" applyBorder="1"/>
    <xf numFmtId="0" fontId="0" fillId="7" borderId="1" xfId="0" applyFill="1" applyBorder="1"/>
    <xf numFmtId="44" fontId="0" fillId="7" borderId="1" xfId="0" applyNumberFormat="1" applyFill="1" applyBorder="1" applyAlignment="1">
      <alignment horizontal="center"/>
    </xf>
    <xf numFmtId="0" fontId="3" fillId="7" borderId="1" xfId="0" applyFont="1" applyFill="1" applyBorder="1"/>
    <xf numFmtId="44" fontId="3" fillId="7" borderId="1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ont="1" applyFill="1" applyBorder="1"/>
    <xf numFmtId="0" fontId="0" fillId="3" borderId="4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9" fontId="0" fillId="0" borderId="0" xfId="2" applyFont="1" applyAlignment="1">
      <alignment horizontal="center"/>
    </xf>
    <xf numFmtId="44" fontId="0" fillId="0" borderId="0" xfId="0" applyNumberFormat="1"/>
    <xf numFmtId="2" fontId="0" fillId="0" borderId="0" xfId="1" applyNumberFormat="1" applyFont="1" applyAlignment="1">
      <alignment horizontal="center"/>
    </xf>
    <xf numFmtId="0" fontId="0" fillId="8" borderId="0" xfId="0" applyFill="1"/>
    <xf numFmtId="0" fontId="2" fillId="8" borderId="0" xfId="0" applyFont="1" applyFill="1"/>
    <xf numFmtId="0" fontId="3" fillId="0" borderId="0" xfId="0" applyFont="1" applyAlignment="1">
      <alignment horizontal="right"/>
    </xf>
    <xf numFmtId="4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9" fontId="0" fillId="0" borderId="0" xfId="2" applyFont="1" applyAlignment="1">
      <alignment horizontal="right"/>
    </xf>
    <xf numFmtId="0" fontId="0" fillId="0" borderId="11" xfId="0" applyBorder="1"/>
    <xf numFmtId="0" fontId="0" fillId="0" borderId="0" xfId="0"/>
    <xf numFmtId="0" fontId="3" fillId="0" borderId="10" xfId="0" applyFont="1" applyBorder="1"/>
    <xf numFmtId="9" fontId="0" fillId="0" borderId="0" xfId="0" applyNumberFormat="1"/>
    <xf numFmtId="9" fontId="0" fillId="2" borderId="1" xfId="2" applyFont="1" applyFill="1" applyBorder="1" applyAlignment="1">
      <alignment horizontal="center"/>
    </xf>
    <xf numFmtId="44" fontId="0" fillId="11" borderId="1" xfId="0" applyNumberFormat="1" applyFill="1" applyBorder="1" applyAlignment="1">
      <alignment horizontal="center"/>
    </xf>
    <xf numFmtId="0" fontId="0" fillId="12" borderId="1" xfId="0" applyFont="1" applyFill="1" applyBorder="1"/>
    <xf numFmtId="0" fontId="0" fillId="0" borderId="0" xfId="0" applyFont="1"/>
    <xf numFmtId="44" fontId="0" fillId="0" borderId="0" xfId="0" applyNumberFormat="1" applyFont="1" applyAlignment="1">
      <alignment horizontal="center"/>
    </xf>
    <xf numFmtId="8" fontId="0" fillId="12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44" fontId="6" fillId="0" borderId="0" xfId="0" applyNumberFormat="1" applyFont="1"/>
    <xf numFmtId="9" fontId="0" fillId="3" borderId="1" xfId="2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8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10" borderId="0" xfId="0" applyFill="1"/>
    <xf numFmtId="0" fontId="0" fillId="2" borderId="0" xfId="0" applyFill="1"/>
    <xf numFmtId="9" fontId="0" fillId="2" borderId="4" xfId="2" applyFont="1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2" xfId="0" applyFill="1" applyBorder="1"/>
    <xf numFmtId="0" fontId="3" fillId="0" borderId="9" xfId="0" applyFont="1" applyBorder="1"/>
    <xf numFmtId="0" fontId="3" fillId="0" borderId="7" xfId="0" applyFont="1" applyBorder="1"/>
    <xf numFmtId="0" fontId="0" fillId="2" borderId="2" xfId="0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3" fillId="6" borderId="4" xfId="0" applyFont="1" applyFill="1" applyBorder="1"/>
    <xf numFmtId="0" fontId="3" fillId="0" borderId="12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165" fontId="0" fillId="2" borderId="4" xfId="2" applyNumberFormat="1" applyFont="1" applyFill="1" applyBorder="1" applyAlignment="1">
      <alignment horizontal="center"/>
    </xf>
    <xf numFmtId="165" fontId="0" fillId="0" borderId="4" xfId="0" applyNumberFormat="1" applyFont="1" applyFill="1" applyBorder="1" applyAlignment="1">
      <alignment horizontal="center"/>
    </xf>
    <xf numFmtId="165" fontId="3" fillId="0" borderId="4" xfId="0" applyNumberFormat="1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165" fontId="0" fillId="2" borderId="1" xfId="2" applyNumberFormat="1" applyFont="1" applyFill="1" applyBorder="1" applyAlignment="1">
      <alignment horizontal="center"/>
    </xf>
    <xf numFmtId="165" fontId="3" fillId="6" borderId="6" xfId="0" applyNumberFormat="1" applyFon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3" borderId="3" xfId="0" applyNumberFormat="1" applyFont="1" applyFill="1" applyBorder="1" applyAlignment="1">
      <alignment horizontal="center"/>
    </xf>
    <xf numFmtId="165" fontId="3" fillId="7" borderId="1" xfId="0" applyNumberFormat="1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0" fillId="0" borderId="0" xfId="0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9" fontId="0" fillId="0" borderId="13" xfId="2" applyFont="1" applyFill="1" applyBorder="1" applyAlignment="1">
      <alignment horizontal="center"/>
    </xf>
    <xf numFmtId="9" fontId="0" fillId="0" borderId="0" xfId="2" applyFont="1" applyFill="1" applyBorder="1"/>
    <xf numFmtId="0" fontId="3" fillId="0" borderId="13" xfId="0" applyFont="1" applyFill="1" applyBorder="1"/>
    <xf numFmtId="0" fontId="0" fillId="0" borderId="13" xfId="0" applyFill="1" applyBorder="1"/>
    <xf numFmtId="0" fontId="0" fillId="0" borderId="0" xfId="0" applyFont="1" applyFill="1" applyBorder="1"/>
    <xf numFmtId="165" fontId="0" fillId="3" borderId="2" xfId="0" applyNumberFormat="1" applyFont="1" applyFill="1" applyBorder="1" applyAlignment="1">
      <alignment horizontal="center"/>
    </xf>
    <xf numFmtId="165" fontId="0" fillId="6" borderId="12" xfId="0" applyNumberFormat="1" applyFill="1" applyBorder="1" applyAlignment="1">
      <alignment horizontal="center"/>
    </xf>
    <xf numFmtId="0" fontId="0" fillId="6" borderId="9" xfId="0" applyFill="1" applyBorder="1"/>
    <xf numFmtId="0" fontId="0" fillId="6" borderId="7" xfId="0" applyFill="1" applyBorder="1"/>
    <xf numFmtId="165" fontId="0" fillId="6" borderId="9" xfId="0" applyNumberFormat="1" applyFill="1" applyBorder="1" applyAlignment="1">
      <alignment horizontal="center"/>
    </xf>
    <xf numFmtId="165" fontId="0" fillId="2" borderId="2" xfId="2" applyNumberFormat="1" applyFont="1" applyFill="1" applyBorder="1" applyAlignment="1">
      <alignment horizontal="center"/>
    </xf>
    <xf numFmtId="9" fontId="0" fillId="2" borderId="3" xfId="2" applyFont="1" applyFill="1" applyBorder="1" applyAlignment="1">
      <alignment horizontal="center"/>
    </xf>
    <xf numFmtId="165" fontId="0" fillId="2" borderId="3" xfId="2" applyNumberFormat="1" applyFont="1" applyFill="1" applyBorder="1" applyAlignment="1">
      <alignment horizontal="center"/>
    </xf>
    <xf numFmtId="165" fontId="0" fillId="0" borderId="3" xfId="0" applyNumberFormat="1" applyFont="1" applyFill="1" applyBorder="1" applyAlignment="1">
      <alignment horizontal="center"/>
    </xf>
    <xf numFmtId="9" fontId="7" fillId="0" borderId="1" xfId="2" applyFont="1" applyBorder="1" applyAlignment="1">
      <alignment horizontal="center"/>
    </xf>
    <xf numFmtId="9" fontId="7" fillId="2" borderId="1" xfId="2" applyFont="1" applyFill="1" applyBorder="1" applyAlignment="1">
      <alignment horizontal="center"/>
    </xf>
    <xf numFmtId="0" fontId="8" fillId="6" borderId="6" xfId="0" applyFont="1" applyFill="1" applyBorder="1"/>
    <xf numFmtId="0" fontId="7" fillId="0" borderId="0" xfId="0" applyFont="1" applyFill="1" applyBorder="1" applyAlignment="1">
      <alignment horizontal="center"/>
    </xf>
    <xf numFmtId="0" fontId="7" fillId="7" borderId="1" xfId="0" applyFont="1" applyFill="1" applyBorder="1"/>
    <xf numFmtId="0" fontId="7" fillId="3" borderId="3" xfId="0" applyFont="1" applyFill="1" applyBorder="1"/>
    <xf numFmtId="9" fontId="7" fillId="0" borderId="1" xfId="2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7" borderId="1" xfId="0" applyFont="1" applyFill="1" applyBorder="1"/>
    <xf numFmtId="0" fontId="8" fillId="6" borderId="1" xfId="0" applyFont="1" applyFill="1" applyBorder="1"/>
    <xf numFmtId="0" fontId="7" fillId="0" borderId="3" xfId="0" applyFont="1" applyFill="1" applyBorder="1"/>
    <xf numFmtId="0" fontId="7" fillId="3" borderId="1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/>
              <a:t>Salaries and expenses as part of their overal annual</a:t>
            </a:r>
            <a:r>
              <a:rPr lang="en-CA" sz="1100" baseline="0"/>
              <a:t> expenses</a:t>
            </a:r>
            <a:endParaRPr lang="en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'Evolutions and trends'!$B$4</c:f>
              <c:strCache>
                <c:ptCount val="1"/>
                <c:pt idx="0">
                  <c:v>Salaries and benefits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'Evolutions and trends'!$C$2:$I$2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'Evolutions and trends'!$C$4:$I$4</c:f>
              <c:numCache>
                <c:formatCode>_("$"* #,##0.00_);_("$"* \(#,##0.00\);_("$"*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4270</c:v>
                </c:pt>
                <c:pt idx="6">
                  <c:v>7965.55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5-4975-A208-07F8CE952B68}"/>
            </c:ext>
          </c:extLst>
        </c:ser>
        <c:ser>
          <c:idx val="1"/>
          <c:order val="1"/>
          <c:tx>
            <c:strRef>
              <c:f>'Evolutions and trends'!$B$6</c:f>
              <c:strCache>
                <c:ptCount val="1"/>
                <c:pt idx="0">
                  <c:v>Other 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'Evolutions and trends'!$C$2:$I$2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'Evolutions and trends'!$C$6:$I$6</c:f>
              <c:numCache>
                <c:formatCode>_("$"* #,##0.00_);_("$"* \(#,##0.00\);_("$"* "-"??_);_(@_)</c:formatCode>
                <c:ptCount val="7"/>
                <c:pt idx="0">
                  <c:v>2663</c:v>
                </c:pt>
                <c:pt idx="1">
                  <c:v>9569</c:v>
                </c:pt>
                <c:pt idx="2">
                  <c:v>1372</c:v>
                </c:pt>
                <c:pt idx="3">
                  <c:v>1659</c:v>
                </c:pt>
                <c:pt idx="4">
                  <c:v>3033</c:v>
                </c:pt>
                <c:pt idx="5">
                  <c:v>19150</c:v>
                </c:pt>
                <c:pt idx="6">
                  <c:v>25116.430000000004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5-4975-A208-07F8CE952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1922168"/>
        <c:axId val="421922496"/>
      </c:barChart>
      <c:catAx>
        <c:axId val="42192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22496"/>
        <c:crosses val="autoZero"/>
        <c:auto val="1"/>
        <c:lblAlgn val="ctr"/>
        <c:lblOffset val="100"/>
        <c:noMultiLvlLbl val="0"/>
      </c:catAx>
      <c:valAx>
        <c:axId val="4219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2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 b="0" i="0" baseline="0">
                <a:effectLst/>
              </a:rPr>
              <a:t>First 4 years compared to last 3 years (Revenues - Grants)</a:t>
            </a:r>
            <a:endParaRPr lang="en-CA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'Consolidated Financials'!$S$20:$U$20</c:f>
              <c:strCache>
                <c:ptCount val="1"/>
                <c:pt idx="0">
                  <c:v>First 4 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'Consolidated Financials'!$N$23:$N$26</c:f>
              <c:strCache>
                <c:ptCount val="4"/>
                <c:pt idx="0">
                  <c:v>CMHC Grant</c:v>
                </c:pt>
                <c:pt idx="1">
                  <c:v>Government grants</c:v>
                </c:pt>
                <c:pt idx="2">
                  <c:v>Grant from foundation</c:v>
                </c:pt>
                <c:pt idx="3">
                  <c:v>Forgiven CMHC Loan</c:v>
                </c:pt>
              </c:strCache>
            </c:strRef>
          </c:cat>
          <c:val>
            <c:numRef>
              <c:f>'Consolidated Financials'!$S$23:$S$26</c:f>
              <c:numCache>
                <c:formatCode>"$"#,##0.00</c:formatCode>
                <c:ptCount val="4"/>
                <c:pt idx="0">
                  <c:v>10000</c:v>
                </c:pt>
                <c:pt idx="1">
                  <c:v>0</c:v>
                </c:pt>
                <c:pt idx="2">
                  <c:v>3500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F-42D0-98FF-8601CEEE1F01}"/>
            </c:ext>
          </c:extLst>
        </c:ser>
        <c:ser>
          <c:idx val="1"/>
          <c:order val="1"/>
          <c:tx>
            <c:strRef>
              <c:f>'Consolidated Financials'!$V$20:$X$20</c:f>
              <c:strCache>
                <c:ptCount val="1"/>
                <c:pt idx="0">
                  <c:v>Last 3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'Consolidated Financials'!$N$23:$N$26</c:f>
              <c:strCache>
                <c:ptCount val="4"/>
                <c:pt idx="0">
                  <c:v>CMHC Grant</c:v>
                </c:pt>
                <c:pt idx="1">
                  <c:v>Government grants</c:v>
                </c:pt>
                <c:pt idx="2">
                  <c:v>Grant from foundation</c:v>
                </c:pt>
                <c:pt idx="3">
                  <c:v>Forgiven CMHC Loan</c:v>
                </c:pt>
              </c:strCache>
            </c:strRef>
          </c:cat>
          <c:val>
            <c:numRef>
              <c:f>'Consolidated Financials'!$V$23:$V$26</c:f>
              <c:numCache>
                <c:formatCode>"$"#,##0.00</c:formatCode>
                <c:ptCount val="4"/>
                <c:pt idx="0">
                  <c:v>0</c:v>
                </c:pt>
                <c:pt idx="1">
                  <c:v>6445</c:v>
                </c:pt>
                <c:pt idx="2">
                  <c:v>2000</c:v>
                </c:pt>
                <c:pt idx="3">
                  <c:v>2687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F-42D0-98FF-8601CEEE1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2806800"/>
        <c:axId val="422807128"/>
      </c:barChart>
      <c:catAx>
        <c:axId val="4228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7128"/>
        <c:crosses val="autoZero"/>
        <c:auto val="1"/>
        <c:lblAlgn val="ctr"/>
        <c:lblOffset val="100"/>
        <c:noMultiLvlLbl val="0"/>
      </c:catAx>
      <c:valAx>
        <c:axId val="42280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 b="0" i="0" baseline="0">
                <a:effectLst/>
              </a:rPr>
              <a:t>First 4 years compared to last 3 years (Revenues - Donations) </a:t>
            </a:r>
            <a:endParaRPr lang="en-CA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'Consolidated Financials'!$S$20:$U$20</c:f>
              <c:strCache>
                <c:ptCount val="1"/>
                <c:pt idx="0">
                  <c:v>First 4 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'Consolidated Financials'!$N$29:$N$32</c:f>
              <c:strCache>
                <c:ptCount val="4"/>
                <c:pt idx="0">
                  <c:v>Unrestriced donations</c:v>
                </c:pt>
                <c:pt idx="1">
                  <c:v>Fundraising</c:v>
                </c:pt>
                <c:pt idx="2">
                  <c:v>Restriced donations</c:v>
                </c:pt>
                <c:pt idx="3">
                  <c:v>Memorial donations</c:v>
                </c:pt>
              </c:strCache>
            </c:strRef>
          </c:cat>
          <c:val>
            <c:numRef>
              <c:f>'Consolidated Financials'!$S$29:$S$32</c:f>
              <c:numCache>
                <c:formatCode>"$"#,##0.00</c:formatCode>
                <c:ptCount val="4"/>
                <c:pt idx="0">
                  <c:v>2785</c:v>
                </c:pt>
                <c:pt idx="1">
                  <c:v>0</c:v>
                </c:pt>
                <c:pt idx="2">
                  <c:v>5000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D-402A-A7BB-93929953F035}"/>
            </c:ext>
          </c:extLst>
        </c:ser>
        <c:ser>
          <c:idx val="1"/>
          <c:order val="1"/>
          <c:tx>
            <c:strRef>
              <c:f>'Consolidated Financials'!$V$20:$X$20</c:f>
              <c:strCache>
                <c:ptCount val="1"/>
                <c:pt idx="0">
                  <c:v>Last 3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'Consolidated Financials'!$N$29:$N$32</c:f>
              <c:strCache>
                <c:ptCount val="4"/>
                <c:pt idx="0">
                  <c:v>Unrestriced donations</c:v>
                </c:pt>
                <c:pt idx="1">
                  <c:v>Fundraising</c:v>
                </c:pt>
                <c:pt idx="2">
                  <c:v>Restriced donations</c:v>
                </c:pt>
                <c:pt idx="3">
                  <c:v>Memorial donations</c:v>
                </c:pt>
              </c:strCache>
            </c:strRef>
          </c:cat>
          <c:val>
            <c:numRef>
              <c:f>'Consolidated Financials'!$V$29:$V$32</c:f>
              <c:numCache>
                <c:formatCode>"$"#,##0.00</c:formatCode>
                <c:ptCount val="4"/>
                <c:pt idx="0">
                  <c:v>11980</c:v>
                </c:pt>
                <c:pt idx="1">
                  <c:v>34429.120000000003</c:v>
                </c:pt>
                <c:pt idx="2">
                  <c:v>0</c:v>
                </c:pt>
                <c:pt idx="3">
                  <c:v>7319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D-402A-A7BB-93929953F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2806800"/>
        <c:axId val="422807128"/>
      </c:barChart>
      <c:catAx>
        <c:axId val="4228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7128"/>
        <c:crosses val="autoZero"/>
        <c:auto val="1"/>
        <c:lblAlgn val="ctr"/>
        <c:lblOffset val="100"/>
        <c:noMultiLvlLbl val="0"/>
      </c:catAx>
      <c:valAx>
        <c:axId val="42280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100" b="0" i="0" baseline="0">
                <a:effectLst/>
              </a:rPr>
              <a:t>First 4 years compared to last 3 years (Revenues - Operations) </a:t>
            </a:r>
            <a:endParaRPr lang="en-CA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'Consolidated Financials'!$S$20:$U$20</c:f>
              <c:strCache>
                <c:ptCount val="1"/>
                <c:pt idx="0">
                  <c:v>First 4 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'Consolidated Financials'!$N$35:$N$36</c:f>
              <c:strCache>
                <c:ptCount val="2"/>
                <c:pt idx="0">
                  <c:v>Workshops</c:v>
                </c:pt>
                <c:pt idx="1">
                  <c:v>Rent</c:v>
                </c:pt>
              </c:strCache>
            </c:strRef>
          </c:cat>
          <c:val>
            <c:numRef>
              <c:f>'Consolidated Financials'!$S$35:$S$36</c:f>
              <c:numCache>
                <c:formatCode>"$"#,##0.00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B-4A4A-9610-BB7DE3D37668}"/>
            </c:ext>
          </c:extLst>
        </c:ser>
        <c:ser>
          <c:idx val="1"/>
          <c:order val="1"/>
          <c:tx>
            <c:strRef>
              <c:f>'Consolidated Financials'!$V$20:$X$20</c:f>
              <c:strCache>
                <c:ptCount val="1"/>
                <c:pt idx="0">
                  <c:v>Last 3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'Consolidated Financials'!$N$35:$N$36</c:f>
              <c:strCache>
                <c:ptCount val="2"/>
                <c:pt idx="0">
                  <c:v>Workshops</c:v>
                </c:pt>
                <c:pt idx="1">
                  <c:v>Rent</c:v>
                </c:pt>
              </c:strCache>
            </c:strRef>
          </c:cat>
          <c:val>
            <c:numRef>
              <c:f>'Consolidated Financials'!$V$35:$V$36</c:f>
              <c:numCache>
                <c:formatCode>"$"#,##0.00</c:formatCode>
                <c:ptCount val="2"/>
                <c:pt idx="0">
                  <c:v>1660.86</c:v>
                </c:pt>
                <c:pt idx="1">
                  <c:v>7020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8B-4A4A-9610-BB7DE3D37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2806800"/>
        <c:axId val="422807128"/>
      </c:barChart>
      <c:catAx>
        <c:axId val="4228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7128"/>
        <c:crosses val="autoZero"/>
        <c:auto val="1"/>
        <c:lblAlgn val="ctr"/>
        <c:lblOffset val="100"/>
        <c:noMultiLvlLbl val="0"/>
      </c:catAx>
      <c:valAx>
        <c:axId val="42280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 b="0" i="0" baseline="0">
                <a:effectLst/>
              </a:rPr>
              <a:t>First 4 years compared to last 3 years (Expenses - Governance) </a:t>
            </a:r>
            <a:endParaRPr lang="en-CA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'Consolidated Financials'!$S$20:$U$20</c:f>
              <c:strCache>
                <c:ptCount val="1"/>
                <c:pt idx="0">
                  <c:v>First 4 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'Consolidated Financials'!$N$42:$N$45</c:f>
              <c:strCache>
                <c:ptCount val="4"/>
                <c:pt idx="0">
                  <c:v>Salaries &amp; benefits</c:v>
                </c:pt>
                <c:pt idx="1">
                  <c:v>Legal fees</c:v>
                </c:pt>
                <c:pt idx="2">
                  <c:v>Insurance</c:v>
                </c:pt>
                <c:pt idx="3">
                  <c:v>Consulting fees</c:v>
                </c:pt>
              </c:strCache>
            </c:strRef>
          </c:cat>
          <c:val>
            <c:numRef>
              <c:f>'Consolidated Financials'!$S$42:$S$45</c:f>
              <c:numCache>
                <c:formatCode>"$"#,##0.00</c:formatCode>
                <c:ptCount val="4"/>
                <c:pt idx="0">
                  <c:v>0</c:v>
                </c:pt>
                <c:pt idx="1">
                  <c:v>1982</c:v>
                </c:pt>
                <c:pt idx="2">
                  <c:v>0</c:v>
                </c:pt>
                <c:pt idx="3">
                  <c:v>9419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A-45B8-A768-AB748408BB1C}"/>
            </c:ext>
          </c:extLst>
        </c:ser>
        <c:ser>
          <c:idx val="1"/>
          <c:order val="1"/>
          <c:tx>
            <c:strRef>
              <c:f>'Consolidated Financials'!$V$20:$X$20</c:f>
              <c:strCache>
                <c:ptCount val="1"/>
                <c:pt idx="0">
                  <c:v>Last 3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'Consolidated Financials'!$N$42:$N$45</c:f>
              <c:strCache>
                <c:ptCount val="4"/>
                <c:pt idx="0">
                  <c:v>Salaries &amp; benefits</c:v>
                </c:pt>
                <c:pt idx="1">
                  <c:v>Legal fees</c:v>
                </c:pt>
                <c:pt idx="2">
                  <c:v>Insurance</c:v>
                </c:pt>
                <c:pt idx="3">
                  <c:v>Consulting fees</c:v>
                </c:pt>
              </c:strCache>
            </c:strRef>
          </c:cat>
          <c:val>
            <c:numRef>
              <c:f>'Consolidated Financials'!$V$42:$V$45</c:f>
              <c:numCache>
                <c:formatCode>"$"#,##0.00</c:formatCode>
                <c:ptCount val="4"/>
                <c:pt idx="0">
                  <c:v>12235.55</c:v>
                </c:pt>
                <c:pt idx="1">
                  <c:v>0</c:v>
                </c:pt>
                <c:pt idx="2">
                  <c:v>3051</c:v>
                </c:pt>
                <c:pt idx="3">
                  <c:v>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A-45B8-A768-AB748408B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2806800"/>
        <c:axId val="422807128"/>
      </c:barChart>
      <c:catAx>
        <c:axId val="4228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7128"/>
        <c:crosses val="autoZero"/>
        <c:auto val="1"/>
        <c:lblAlgn val="ctr"/>
        <c:lblOffset val="100"/>
        <c:noMultiLvlLbl val="0"/>
      </c:catAx>
      <c:valAx>
        <c:axId val="42280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/>
              <a:t>First</a:t>
            </a:r>
            <a:r>
              <a:rPr lang="en-CA" sz="1100" baseline="0"/>
              <a:t> 4 years compared to last 3 years (</a:t>
            </a:r>
            <a:r>
              <a:rPr lang="en-CA" sz="1100" b="0" i="0" u="none" strike="noStrike" baseline="0">
                <a:effectLst/>
              </a:rPr>
              <a:t>Expenses - Operations)</a:t>
            </a:r>
            <a:r>
              <a:rPr lang="en-CA" sz="11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'Consolidated Financials'!$S$20:$U$20</c:f>
              <c:strCache>
                <c:ptCount val="1"/>
                <c:pt idx="0">
                  <c:v>First 4 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'Consolidated Financials'!$N$48:$N$52</c:f>
              <c:strCache>
                <c:ptCount val="5"/>
                <c:pt idx="0">
                  <c:v>Program support</c:v>
                </c:pt>
                <c:pt idx="1">
                  <c:v>Communication and education</c:v>
                </c:pt>
                <c:pt idx="2">
                  <c:v>Tenants Rent subsidy</c:v>
                </c:pt>
                <c:pt idx="3">
                  <c:v>Office expenses</c:v>
                </c:pt>
                <c:pt idx="4">
                  <c:v>Depreciation</c:v>
                </c:pt>
              </c:strCache>
            </c:strRef>
          </c:cat>
          <c:val>
            <c:numRef>
              <c:f>'Consolidated Financials'!$S$48:$S$52</c:f>
              <c:numCache>
                <c:formatCode>"$"#,##0.00</c:formatCode>
                <c:ptCount val="5"/>
                <c:pt idx="0">
                  <c:v>0</c:v>
                </c:pt>
                <c:pt idx="1">
                  <c:v>2516</c:v>
                </c:pt>
                <c:pt idx="2">
                  <c:v>0</c:v>
                </c:pt>
                <c:pt idx="3">
                  <c:v>528</c:v>
                </c:pt>
                <c:pt idx="4">
                  <c:v>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5-4049-8EEF-B19C30FBC5F8}"/>
            </c:ext>
          </c:extLst>
        </c:ser>
        <c:ser>
          <c:idx val="1"/>
          <c:order val="1"/>
          <c:tx>
            <c:strRef>
              <c:f>'Consolidated Financials'!$V$20:$X$20</c:f>
              <c:strCache>
                <c:ptCount val="1"/>
                <c:pt idx="0">
                  <c:v>Last 3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'Consolidated Financials'!$N$48:$N$52</c:f>
              <c:strCache>
                <c:ptCount val="5"/>
                <c:pt idx="0">
                  <c:v>Program support</c:v>
                </c:pt>
                <c:pt idx="1">
                  <c:v>Communication and education</c:v>
                </c:pt>
                <c:pt idx="2">
                  <c:v>Tenants Rent subsidy</c:v>
                </c:pt>
                <c:pt idx="3">
                  <c:v>Office expenses</c:v>
                </c:pt>
                <c:pt idx="4">
                  <c:v>Depreciation</c:v>
                </c:pt>
              </c:strCache>
            </c:strRef>
          </c:cat>
          <c:val>
            <c:numRef>
              <c:f>'Consolidated Financials'!$V$48:$V$52</c:f>
              <c:numCache>
                <c:formatCode>"$"#,##0.00</c:formatCode>
                <c:ptCount val="5"/>
                <c:pt idx="0">
                  <c:v>23934.79</c:v>
                </c:pt>
                <c:pt idx="1">
                  <c:v>4172.3</c:v>
                </c:pt>
                <c:pt idx="2">
                  <c:v>10420</c:v>
                </c:pt>
                <c:pt idx="3">
                  <c:v>824.33999999999992</c:v>
                </c:pt>
                <c:pt idx="4">
                  <c:v>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5-4049-8EEF-B19C30FBC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2806800"/>
        <c:axId val="422807128"/>
      </c:barChart>
      <c:catAx>
        <c:axId val="4228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7128"/>
        <c:crosses val="autoZero"/>
        <c:auto val="1"/>
        <c:lblAlgn val="ctr"/>
        <c:lblOffset val="100"/>
        <c:noMultiLvlLbl val="0"/>
      </c:catAx>
      <c:valAx>
        <c:axId val="42280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/>
              <a:t>Total cost of governance as part of their overal annual</a:t>
            </a:r>
            <a:r>
              <a:rPr lang="en-CA" sz="1100" baseline="0"/>
              <a:t> expenses</a:t>
            </a:r>
            <a:endParaRPr lang="en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'Evolutions and trends'!$B$12</c:f>
              <c:strCache>
                <c:ptCount val="1"/>
                <c:pt idx="0">
                  <c:v>Governance 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'Evolutions and trends'!$C$2:$I$2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'Evolutions and trends'!$C$12:$I$12</c:f>
              <c:numCache>
                <c:formatCode>_("$"* #,##0.00_);_("$"* \(#,##0.00\);_("$"* "-"??_);_(@_)</c:formatCode>
                <c:ptCount val="7"/>
                <c:pt idx="0">
                  <c:v>2663</c:v>
                </c:pt>
                <c:pt idx="1">
                  <c:v>8738</c:v>
                </c:pt>
                <c:pt idx="2">
                  <c:v>0</c:v>
                </c:pt>
                <c:pt idx="3">
                  <c:v>0</c:v>
                </c:pt>
                <c:pt idx="4">
                  <c:v>810</c:v>
                </c:pt>
                <c:pt idx="5">
                  <c:v>10796</c:v>
                </c:pt>
                <c:pt idx="6">
                  <c:v>7965.55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F-4A1A-98FC-9EA46D361FCB}"/>
            </c:ext>
          </c:extLst>
        </c:ser>
        <c:ser>
          <c:idx val="1"/>
          <c:order val="1"/>
          <c:tx>
            <c:strRef>
              <c:f>'Evolutions and trends'!$B$14</c:f>
              <c:strCache>
                <c:ptCount val="1"/>
                <c:pt idx="0">
                  <c:v>Other 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'Evolutions and trends'!$C$2:$I$2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'Evolutions and trends'!$C$14:$I$14</c:f>
              <c:numCache>
                <c:formatCode>_("$"* #,##0.00_);_("$"* \(#,##0.00\);_("$"* "-"??_);_(@_)</c:formatCode>
                <c:ptCount val="7"/>
                <c:pt idx="0">
                  <c:v>0</c:v>
                </c:pt>
                <c:pt idx="1">
                  <c:v>831</c:v>
                </c:pt>
                <c:pt idx="2">
                  <c:v>1372</c:v>
                </c:pt>
                <c:pt idx="3">
                  <c:v>1659</c:v>
                </c:pt>
                <c:pt idx="4">
                  <c:v>2223</c:v>
                </c:pt>
                <c:pt idx="5">
                  <c:v>12624</c:v>
                </c:pt>
                <c:pt idx="6">
                  <c:v>25116.430000000004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F-4A1A-98FC-9EA46D361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1922168"/>
        <c:axId val="421922496"/>
      </c:barChart>
      <c:catAx>
        <c:axId val="42192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22496"/>
        <c:crosses val="autoZero"/>
        <c:auto val="1"/>
        <c:lblAlgn val="ctr"/>
        <c:lblOffset val="100"/>
        <c:noMultiLvlLbl val="0"/>
      </c:catAx>
      <c:valAx>
        <c:axId val="4219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2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/>
              <a:t>Increased pressure</a:t>
            </a:r>
            <a:r>
              <a:rPr lang="en-CA" sz="1100" baseline="0"/>
              <a:t> of program support ar part of their annual expenses</a:t>
            </a:r>
            <a:endParaRPr lang="en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'Evolutions and trends'!$B$22</c:f>
              <c:strCache>
                <c:ptCount val="1"/>
                <c:pt idx="0">
                  <c:v>Program support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'Evolutions and trends'!$C$2:$I$2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'Evolutions and trends'!$C$22:$I$22</c:f>
              <c:numCache>
                <c:formatCode>_("$"* #,##0.00_);_("$"* \(#,##0.00\);_("$"*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325</c:v>
                </c:pt>
                <c:pt idx="5">
                  <c:v>9258</c:v>
                </c:pt>
                <c:pt idx="6">
                  <c:v>14351.79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C-4E98-BF28-6870170CCBEE}"/>
            </c:ext>
          </c:extLst>
        </c:ser>
        <c:ser>
          <c:idx val="1"/>
          <c:order val="1"/>
          <c:tx>
            <c:strRef>
              <c:f>'Evolutions and trends'!$B$24</c:f>
              <c:strCache>
                <c:ptCount val="1"/>
                <c:pt idx="0">
                  <c:v>Other 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'Evolutions and trends'!$C$2:$I$2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'Evolutions and trends'!$C$24:$I$24</c:f>
              <c:numCache>
                <c:formatCode>_("$"* #,##0.00_);_("$"* \(#,##0.00\);_("$"* "-"??_);_(@_)</c:formatCode>
                <c:ptCount val="7"/>
                <c:pt idx="0">
                  <c:v>2663</c:v>
                </c:pt>
                <c:pt idx="1">
                  <c:v>9569</c:v>
                </c:pt>
                <c:pt idx="2">
                  <c:v>1372</c:v>
                </c:pt>
                <c:pt idx="3">
                  <c:v>1659</c:v>
                </c:pt>
                <c:pt idx="4">
                  <c:v>2708</c:v>
                </c:pt>
                <c:pt idx="5">
                  <c:v>14162</c:v>
                </c:pt>
                <c:pt idx="6">
                  <c:v>18730.190000000002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C-4E98-BF28-6870170C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1922168"/>
        <c:axId val="421922496"/>
      </c:barChart>
      <c:catAx>
        <c:axId val="42192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22496"/>
        <c:crosses val="autoZero"/>
        <c:auto val="1"/>
        <c:lblAlgn val="ctr"/>
        <c:lblOffset val="100"/>
        <c:noMultiLvlLbl val="0"/>
      </c:catAx>
      <c:valAx>
        <c:axId val="4219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2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/>
              <a:t>Breakdown of</a:t>
            </a:r>
            <a:r>
              <a:rPr lang="en-CA" sz="1100" baseline="0"/>
              <a:t> total revenues (donations, grants, operations)</a:t>
            </a:r>
            <a:endParaRPr lang="en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'Evolutions and trends'!$B$34</c:f>
              <c:strCache>
                <c:ptCount val="1"/>
                <c:pt idx="0">
                  <c:v>Donations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'Evolutions and trends'!$C$2:$I$2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'Evolutions and trends'!$C$34:$I$34</c:f>
              <c:numCache>
                <c:formatCode>_("$"* #,##0.00_);_("$"* \(#,##0.00\);_("$"* "-"??_);_(@_)</c:formatCode>
                <c:ptCount val="7"/>
                <c:pt idx="0">
                  <c:v>0</c:v>
                </c:pt>
                <c:pt idx="1">
                  <c:v>1300</c:v>
                </c:pt>
                <c:pt idx="2">
                  <c:v>5600</c:v>
                </c:pt>
                <c:pt idx="3">
                  <c:v>885</c:v>
                </c:pt>
                <c:pt idx="4">
                  <c:v>27979</c:v>
                </c:pt>
                <c:pt idx="5">
                  <c:v>9697</c:v>
                </c:pt>
                <c:pt idx="6">
                  <c:v>16052.12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9-4515-9A69-3F11F3EF1870}"/>
            </c:ext>
          </c:extLst>
        </c:ser>
        <c:ser>
          <c:idx val="1"/>
          <c:order val="1"/>
          <c:tx>
            <c:strRef>
              <c:f>'Evolutions and trends'!$B$33</c:f>
              <c:strCache>
                <c:ptCount val="1"/>
                <c:pt idx="0">
                  <c:v>Grants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'Evolutions and trends'!$C$2:$I$2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'Evolutions and trends'!$C$33:$I$33</c:f>
              <c:numCache>
                <c:formatCode>_("$"* #,##0.00_);_("$"* \(#,##0.00\);_("$"* "-"??_);_(@_)</c:formatCode>
                <c:ptCount val="7"/>
                <c:pt idx="0">
                  <c:v>2825</c:v>
                </c:pt>
                <c:pt idx="1">
                  <c:v>7175</c:v>
                </c:pt>
                <c:pt idx="2">
                  <c:v>2500</c:v>
                </c:pt>
                <c:pt idx="3">
                  <c:v>1000</c:v>
                </c:pt>
                <c:pt idx="4">
                  <c:v>1000</c:v>
                </c:pt>
                <c:pt idx="5">
                  <c:v>10132</c:v>
                </c:pt>
                <c:pt idx="6">
                  <c:v>12580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9-4515-9A69-3F11F3EF1870}"/>
            </c:ext>
          </c:extLst>
        </c:ser>
        <c:ser>
          <c:idx val="2"/>
          <c:order val="2"/>
          <c:tx>
            <c:strRef>
              <c:f>'Evolutions and trends'!$B$35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'Evolutions and trends'!$C$35:$I$35</c:f>
              <c:numCache>
                <c:formatCode>_("$"* #,##0.00_);_("$"* \(#,##0.00\);_("$"*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8680.86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9-4515-9A69-3F11F3EF1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1922168"/>
        <c:axId val="421922496"/>
      </c:barChart>
      <c:catAx>
        <c:axId val="42192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22496"/>
        <c:crosses val="autoZero"/>
        <c:auto val="1"/>
        <c:lblAlgn val="ctr"/>
        <c:lblOffset val="100"/>
        <c:noMultiLvlLbl val="0"/>
      </c:catAx>
      <c:valAx>
        <c:axId val="4219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2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Net income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'Evolutions and trends'!$B$42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8FB-4135-93BE-FB4BEB569F2A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8FB-4135-93BE-FB4BEB569F2A}"/>
              </c:ext>
            </c:extLst>
          </c:dPt>
          <c:cat>
            <c:numRef>
              <c:f>'Evolutions and trends'!$C$2:$I$2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'Evolutions and trends'!$C$42:$I$42</c:f>
              <c:numCache>
                <c:formatCode>"$"#,##0.00_);[Red]\("$"#,##0.00\)</c:formatCode>
                <c:ptCount val="7"/>
                <c:pt idx="0">
                  <c:v>162</c:v>
                </c:pt>
                <c:pt idx="1">
                  <c:v>-1094</c:v>
                </c:pt>
                <c:pt idx="2">
                  <c:v>6728</c:v>
                </c:pt>
                <c:pt idx="3">
                  <c:v>226</c:v>
                </c:pt>
                <c:pt idx="4">
                  <c:v>25946</c:v>
                </c:pt>
                <c:pt idx="5">
                  <c:v>-3591</c:v>
                </c:pt>
                <c:pt idx="6">
                  <c:v>4231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B-4135-93BE-FB4BEB569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32435176"/>
        <c:axId val="532438128"/>
      </c:barChart>
      <c:catAx>
        <c:axId val="53243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38128"/>
        <c:crosses val="autoZero"/>
        <c:auto val="1"/>
        <c:lblAlgn val="ctr"/>
        <c:lblOffset val="100"/>
        <c:noMultiLvlLbl val="0"/>
      </c:catAx>
      <c:valAx>
        <c:axId val="5324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35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Revenues and</a:t>
            </a:r>
            <a:r>
              <a:rPr lang="en-CA" baseline="0"/>
              <a:t> expenses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'Evolutions and trends'!$B$43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'Evolutions and trends'!$C$2:$I$2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'Evolutions and trends'!$C$43:$I$43</c:f>
              <c:numCache>
                <c:formatCode>_("$"* #,##0.00_);_("$"* \(#,##0.00\);_("$"* "-"??_);_(@_)</c:formatCode>
                <c:ptCount val="7"/>
                <c:pt idx="0">
                  <c:v>2825</c:v>
                </c:pt>
                <c:pt idx="1">
                  <c:v>8475</c:v>
                </c:pt>
                <c:pt idx="2">
                  <c:v>8100</c:v>
                </c:pt>
                <c:pt idx="3">
                  <c:v>1885</c:v>
                </c:pt>
                <c:pt idx="4">
                  <c:v>28979</c:v>
                </c:pt>
                <c:pt idx="5">
                  <c:v>19829</c:v>
                </c:pt>
                <c:pt idx="6">
                  <c:v>37312.980000000003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9-4666-A2A6-A098895EE13F}"/>
            </c:ext>
          </c:extLst>
        </c:ser>
        <c:ser>
          <c:idx val="2"/>
          <c:order val="1"/>
          <c:tx>
            <c:strRef>
              <c:f>'Evolutions and trends'!$B$44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'Evolutions and trends'!$C$2:$I$2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'Evolutions and trends'!$C$44:$I$44</c:f>
              <c:numCache>
                <c:formatCode>_("$"* #,##0.00_);_("$"* \(#,##0.00\);_("$"* "-"??_);_(@_)</c:formatCode>
                <c:ptCount val="7"/>
                <c:pt idx="0">
                  <c:v>-2663</c:v>
                </c:pt>
                <c:pt idx="1">
                  <c:v>-9569</c:v>
                </c:pt>
                <c:pt idx="2">
                  <c:v>-1372</c:v>
                </c:pt>
                <c:pt idx="3">
                  <c:v>-1659</c:v>
                </c:pt>
                <c:pt idx="4">
                  <c:v>-3033</c:v>
                </c:pt>
                <c:pt idx="5">
                  <c:v>-23420</c:v>
                </c:pt>
                <c:pt idx="6">
                  <c:v>-33081.980000000003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A9-4666-A2A6-A098895E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32435176"/>
        <c:axId val="532438128"/>
      </c:barChart>
      <c:catAx>
        <c:axId val="53243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38128"/>
        <c:crosses val="autoZero"/>
        <c:auto val="1"/>
        <c:lblAlgn val="ctr"/>
        <c:lblOffset val="100"/>
        <c:noMultiLvlLbl val="0"/>
      </c:catAx>
      <c:valAx>
        <c:axId val="5324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3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Net assets EOY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'Evolutions and trends'!$B$55</c:f>
              <c:strCache>
                <c:ptCount val="1"/>
                <c:pt idx="0">
                  <c:v>Net assets EOY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69-48E0-B05E-A3B621ED0CD3}"/>
              </c:ext>
            </c:extLst>
          </c:dPt>
          <c:cat>
            <c:numRef>
              <c:f>'Evolutions and trends'!$C$2:$I$2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'Evolutions and trends'!$C$55:$I$55</c:f>
              <c:numCache>
                <c:formatCode>"$"#,##0.00_);[Red]\("$"#,##0.00\)</c:formatCode>
                <c:ptCount val="7"/>
                <c:pt idx="0">
                  <c:v>162</c:v>
                </c:pt>
                <c:pt idx="1">
                  <c:v>-932</c:v>
                </c:pt>
                <c:pt idx="2">
                  <c:v>5796</c:v>
                </c:pt>
                <c:pt idx="3">
                  <c:v>6022</c:v>
                </c:pt>
                <c:pt idx="4">
                  <c:v>31968</c:v>
                </c:pt>
                <c:pt idx="5">
                  <c:v>28377</c:v>
                </c:pt>
                <c:pt idx="6">
                  <c:v>32608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69-48E0-B05E-A3B621ED0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32435176"/>
        <c:axId val="532438128"/>
      </c:barChart>
      <c:catAx>
        <c:axId val="53243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38128"/>
        <c:crosses val="autoZero"/>
        <c:auto val="1"/>
        <c:lblAlgn val="ctr"/>
        <c:lblOffset val="100"/>
        <c:noMultiLvlLbl val="0"/>
      </c:catAx>
      <c:valAx>
        <c:axId val="5324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35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/>
              <a:t>Importance</a:t>
            </a:r>
            <a:r>
              <a:rPr lang="en-CA" sz="1100" baseline="0"/>
              <a:t> of different categories of revenues</a:t>
            </a:r>
            <a:endParaRPr lang="en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'Evolutions and trends'!$B$63</c:f>
              <c:strCache>
                <c:ptCount val="1"/>
                <c:pt idx="0">
                  <c:v>Grants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'Evolutions and trends'!$C$2:$I$2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'Evolutions and trends'!$C$63:$I$63</c:f>
              <c:numCache>
                <c:formatCode>0%</c:formatCode>
                <c:ptCount val="7"/>
                <c:pt idx="0">
                  <c:v>1</c:v>
                </c:pt>
                <c:pt idx="1">
                  <c:v>0.84660766961651912</c:v>
                </c:pt>
                <c:pt idx="2">
                  <c:v>0.30864197530864196</c:v>
                </c:pt>
                <c:pt idx="3">
                  <c:v>0.5305039787798409</c:v>
                </c:pt>
                <c:pt idx="4">
                  <c:v>3.4507746989199076E-2</c:v>
                </c:pt>
                <c:pt idx="5">
                  <c:v>0.51096878309546623</c:v>
                </c:pt>
                <c:pt idx="6">
                  <c:v>0.33714809162923998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3-4910-ABBD-9F9A4A07FA6F}"/>
            </c:ext>
          </c:extLst>
        </c:ser>
        <c:ser>
          <c:idx val="2"/>
          <c:order val="1"/>
          <c:tx>
            <c:strRef>
              <c:f>'Evolutions and trends'!$B$64</c:f>
              <c:strCache>
                <c:ptCount val="1"/>
                <c:pt idx="0">
                  <c:v>Donations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633-4910-ABBD-9F9A4A07FA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'Evolutions and trends'!$C$2:$I$2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'Evolutions and trends'!$C$64:$I$64</c:f>
              <c:numCache>
                <c:formatCode>0%</c:formatCode>
                <c:ptCount val="7"/>
                <c:pt idx="0">
                  <c:v>0</c:v>
                </c:pt>
                <c:pt idx="1">
                  <c:v>0.15339233038348082</c:v>
                </c:pt>
                <c:pt idx="2">
                  <c:v>0.69135802469135799</c:v>
                </c:pt>
                <c:pt idx="3">
                  <c:v>0.46949602122015915</c:v>
                </c:pt>
                <c:pt idx="4">
                  <c:v>0.96549225301080088</c:v>
                </c:pt>
                <c:pt idx="5">
                  <c:v>0.48903121690453377</c:v>
                </c:pt>
                <c:pt idx="6">
                  <c:v>0.43020203693192022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3-4910-ABBD-9F9A4A07FA6F}"/>
            </c:ext>
          </c:extLst>
        </c:ser>
        <c:ser>
          <c:idx val="0"/>
          <c:order val="2"/>
          <c:tx>
            <c:strRef>
              <c:f>'Evolutions and trends'!$B$65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33-4910-ABBD-9F9A4A07FA6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33-4910-ABBD-9F9A4A07FA6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633-4910-ABBD-9F9A4A07FA6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33-4910-ABBD-9F9A4A07FA6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33-4910-ABBD-9F9A4A07FA6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33-4910-ABBD-9F9A4A07FA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'Evolutions and trends'!$C$2:$I$2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'Evolutions and trends'!$C$65:$I$65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0.23264987143883978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3-4910-ABBD-9F9A4A07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32435176"/>
        <c:axId val="532438128"/>
      </c:barChart>
      <c:catAx>
        <c:axId val="53243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38128"/>
        <c:crosses val="autoZero"/>
        <c:auto val="1"/>
        <c:lblAlgn val="ctr"/>
        <c:lblOffset val="100"/>
        <c:noMultiLvlLbl val="0"/>
      </c:catAx>
      <c:valAx>
        <c:axId val="532438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3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Importance of fundraising</a:t>
            </a:r>
            <a:r>
              <a:rPr lang="en-CA" baseline="0"/>
              <a:t> compared to total revenue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'Evolutions and trends'!$B$70</c:f>
              <c:strCache>
                <c:ptCount val="1"/>
                <c:pt idx="0">
                  <c:v>Fundraising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'Evolutions and trends'!$C$2:$I$2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'Evolutions and trends'!$C$70:$I$70</c:f>
              <c:numCache>
                <c:formatCode>_("$"* #,##0.00_);_("$"* \(#,##0.00\);_("$"*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20000</c:v>
                </c:pt>
                <c:pt idx="5">
                  <c:v>2568</c:v>
                </c:pt>
                <c:pt idx="6">
                  <c:v>11861.12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E-41F5-A094-8905F27D10E3}"/>
            </c:ext>
          </c:extLst>
        </c:ser>
        <c:ser>
          <c:idx val="1"/>
          <c:order val="1"/>
          <c:tx>
            <c:strRef>
              <c:f>'Evolutions and trends'!$B$72</c:f>
              <c:strCache>
                <c:ptCount val="1"/>
                <c:pt idx="0">
                  <c:v>Other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'Evolutions and trends'!$C$2:$I$2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'Evolutions and trends'!$C$72:$I$72</c:f>
              <c:numCache>
                <c:formatCode>_("$"* #,##0.00_);_("$"* \(#,##0.00\);_("$"* "-"??_);_(@_)</c:formatCode>
                <c:ptCount val="7"/>
                <c:pt idx="0">
                  <c:v>2825</c:v>
                </c:pt>
                <c:pt idx="1">
                  <c:v>8475</c:v>
                </c:pt>
                <c:pt idx="2">
                  <c:v>8100</c:v>
                </c:pt>
                <c:pt idx="3">
                  <c:v>1885</c:v>
                </c:pt>
                <c:pt idx="4">
                  <c:v>8979</c:v>
                </c:pt>
                <c:pt idx="5">
                  <c:v>17261</c:v>
                </c:pt>
                <c:pt idx="6">
                  <c:v>25451.86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E-41F5-A094-8905F27D1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1890160"/>
        <c:axId val="531885896"/>
      </c:barChart>
      <c:catAx>
        <c:axId val="53189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85896"/>
        <c:crosses val="autoZero"/>
        <c:auto val="1"/>
        <c:lblAlgn val="ctr"/>
        <c:lblOffset val="100"/>
        <c:noMultiLvlLbl val="0"/>
      </c:catAx>
      <c:valAx>
        <c:axId val="53188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9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9804</xdr:rowOff>
    </xdr:from>
    <xdr:to>
      <xdr:col>18</xdr:col>
      <xdr:colOff>304800</xdr:colOff>
      <xdr:row>15</xdr:row>
      <xdr:rowOff>86004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8531F-EFC6-4E78-BF58-D20262A52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590549</xdr:colOff>
      <xdr:row>6</xdr:row>
      <xdr:rowOff>89649</xdr:rowOff>
    </xdr:from>
    <xdr:to>
      <xdr:col>26</xdr:col>
      <xdr:colOff>285749</xdr:colOff>
      <xdr:row>20</xdr:row>
      <xdr:rowOff>165849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4B8A5-77B1-4EDF-BE73-FA0940AE7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601755</xdr:colOff>
      <xdr:row>16</xdr:row>
      <xdr:rowOff>1681</xdr:rowOff>
    </xdr:from>
    <xdr:to>
      <xdr:col>18</xdr:col>
      <xdr:colOff>296955</xdr:colOff>
      <xdr:row>30</xdr:row>
      <xdr:rowOff>77881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64FB83-B2AA-46F9-A33B-43C5E05E8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11205</xdr:colOff>
      <xdr:row>24</xdr:row>
      <xdr:rowOff>142315</xdr:rowOff>
    </xdr:from>
    <xdr:to>
      <xdr:col>26</xdr:col>
      <xdr:colOff>316005</xdr:colOff>
      <xdr:row>39</xdr:row>
      <xdr:rowOff>28015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483EF3-6A4C-4226-927F-8F6097DA4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592231</xdr:colOff>
      <xdr:row>35</xdr:row>
      <xdr:rowOff>184055</xdr:rowOff>
    </xdr:from>
    <xdr:to>
      <xdr:col>18</xdr:col>
      <xdr:colOff>291914</xdr:colOff>
      <xdr:row>50</xdr:row>
      <xdr:rowOff>36419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B8078C-5AE7-4F18-81CA-46292369E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593912</xdr:colOff>
      <xdr:row>40</xdr:row>
      <xdr:rowOff>22412</xdr:rowOff>
    </xdr:from>
    <xdr:to>
      <xdr:col>26</xdr:col>
      <xdr:colOff>293594</xdr:colOff>
      <xdr:row>54</xdr:row>
      <xdr:rowOff>70037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F12B56-567B-4BB0-AA49-B3AEAF54C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</xdr:colOff>
      <xdr:row>50</xdr:row>
      <xdr:rowOff>174812</xdr:rowOff>
    </xdr:from>
    <xdr:to>
      <xdr:col>18</xdr:col>
      <xdr:colOff>304801</xdr:colOff>
      <xdr:row>65</xdr:row>
      <xdr:rowOff>31937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B1A2F1-A9BE-44E2-9DB3-22FBADD0F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11206</xdr:colOff>
      <xdr:row>57</xdr:row>
      <xdr:rowOff>22412</xdr:rowOff>
    </xdr:from>
    <xdr:to>
      <xdr:col>26</xdr:col>
      <xdr:colOff>316006</xdr:colOff>
      <xdr:row>71</xdr:row>
      <xdr:rowOff>70037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9F4B5B-F8F2-42FB-994B-821549FFE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16809</xdr:colOff>
      <xdr:row>66</xdr:row>
      <xdr:rowOff>180413</xdr:rowOff>
    </xdr:from>
    <xdr:to>
      <xdr:col>18</xdr:col>
      <xdr:colOff>352985</xdr:colOff>
      <xdr:row>81</xdr:row>
      <xdr:rowOff>66113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25627E5-D183-4546-B497-D88013995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83</xdr:row>
      <xdr:rowOff>0</xdr:rowOff>
    </xdr:from>
    <xdr:to>
      <xdr:col>18</xdr:col>
      <xdr:colOff>336176</xdr:colOff>
      <xdr:row>97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87CB418-0ADE-43C8-9493-924F8F7D3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83</xdr:row>
      <xdr:rowOff>0</xdr:rowOff>
    </xdr:from>
    <xdr:to>
      <xdr:col>26</xdr:col>
      <xdr:colOff>336177</xdr:colOff>
      <xdr:row>97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36FB67B-F228-4C69-803F-8F3D3AD8A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336176</xdr:colOff>
      <xdr:row>112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6EB739D-3CE8-4C25-B512-070F09DBF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26</xdr:col>
      <xdr:colOff>336177</xdr:colOff>
      <xdr:row>112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FB46F41-A4E3-45F5-9312-4B1D34FFA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113</xdr:row>
      <xdr:rowOff>0</xdr:rowOff>
    </xdr:from>
    <xdr:to>
      <xdr:col>18</xdr:col>
      <xdr:colOff>336176</xdr:colOff>
      <xdr:row>127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AC25D11-521B-4759-88D5-80ADB6F53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C215"/>
  <sheetViews>
    <sheetView showGridLines="0" tabSelected="1" zoomScale="85" zoomScaleNormal="85" workbookViewId="0">
      <pane xSplit="3" ySplit="1" topLeftCell="D2" activePane="bottomRight" state="frozen"/>
      <selection pane="topRight" activeCell="C1" sqref="C1"/>
      <selection pane="bottomLeft" activeCell="A3" sqref="A3"/>
      <selection pane="bottomRight" activeCell="E52" sqref="E52"/>
    </sheetView>
  </sheetViews>
  <sheetFormatPr defaultRowHeight="15" x14ac:dyDescent="0.25"/>
  <cols>
    <col min="1" max="2" width="3.7109375" customWidth="1"/>
    <col min="3" max="3" width="29.140625" bestFit="1" customWidth="1"/>
    <col min="4" max="10" width="12.85546875" style="2" customWidth="1"/>
    <col min="11" max="11" width="9.140625" style="10"/>
    <col min="12" max="13" width="3.7109375" style="10" customWidth="1"/>
    <col min="14" max="14" width="29.85546875" style="10" bestFit="1" customWidth="1"/>
    <col min="15" max="15" width="14.28515625" style="113" customWidth="1"/>
    <col min="16" max="17" width="5.7109375" style="73" customWidth="1"/>
    <col min="18" max="18" width="9.140625" style="116"/>
    <col min="19" max="19" width="14.28515625" style="81" customWidth="1"/>
    <col min="20" max="21" width="5.7109375" style="81" customWidth="1"/>
    <col min="22" max="22" width="14.28515625" style="82" customWidth="1"/>
    <col min="23" max="24" width="5.7109375" style="82" customWidth="1"/>
    <col min="25" max="133" width="9.140625" style="10"/>
  </cols>
  <sheetData>
    <row r="1" spans="1:133" x14ac:dyDescent="0.25">
      <c r="D1" s="3">
        <v>2012</v>
      </c>
      <c r="E1" s="3">
        <v>2013</v>
      </c>
      <c r="F1" s="3">
        <f t="shared" ref="F1:J1" si="0">E1+1</f>
        <v>2014</v>
      </c>
      <c r="G1" s="3">
        <f t="shared" si="0"/>
        <v>2015</v>
      </c>
      <c r="H1" s="3">
        <f t="shared" si="0"/>
        <v>2016</v>
      </c>
      <c r="I1" s="3">
        <f t="shared" si="0"/>
        <v>2017</v>
      </c>
      <c r="J1" s="3">
        <f t="shared" si="0"/>
        <v>2018</v>
      </c>
      <c r="S1" s="10"/>
      <c r="T1" s="10"/>
      <c r="U1" s="10"/>
      <c r="V1" s="10"/>
      <c r="W1" s="10"/>
      <c r="X1" s="10"/>
    </row>
    <row r="2" spans="1:133" s="9" customFormat="1" x14ac:dyDescent="0.25">
      <c r="A2" s="13" t="s">
        <v>3</v>
      </c>
      <c r="B2" s="13"/>
      <c r="C2" s="13"/>
      <c r="D2" s="14"/>
      <c r="E2" s="14"/>
      <c r="F2" s="14"/>
      <c r="G2" s="14"/>
      <c r="H2" s="14"/>
      <c r="I2" s="14"/>
      <c r="J2" s="14"/>
      <c r="K2" s="10"/>
      <c r="L2" s="10"/>
      <c r="M2" s="10"/>
      <c r="N2" s="10"/>
      <c r="O2" s="99"/>
      <c r="P2" s="76"/>
      <c r="Q2" s="76"/>
      <c r="R2" s="116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</row>
    <row r="3" spans="1:133" x14ac:dyDescent="0.25">
      <c r="A3" s="26"/>
      <c r="B3" s="27"/>
      <c r="C3" s="28" t="s">
        <v>0</v>
      </c>
      <c r="D3" s="15">
        <v>100</v>
      </c>
      <c r="E3" s="15">
        <v>656</v>
      </c>
      <c r="F3" s="15">
        <v>6674</v>
      </c>
      <c r="G3" s="15">
        <v>7628</v>
      </c>
      <c r="H3" s="15">
        <v>33529</v>
      </c>
      <c r="I3" s="15">
        <v>24202</v>
      </c>
      <c r="J3" s="15">
        <v>27349.3</v>
      </c>
      <c r="O3" s="99"/>
      <c r="P3" s="76"/>
      <c r="Q3" s="76"/>
      <c r="S3" s="10"/>
      <c r="T3" s="10"/>
      <c r="U3" s="10"/>
      <c r="V3" s="10"/>
      <c r="W3" s="10"/>
      <c r="X3" s="10"/>
    </row>
    <row r="4" spans="1:133" x14ac:dyDescent="0.25">
      <c r="A4" s="26"/>
      <c r="B4" s="27"/>
      <c r="C4" s="28" t="s">
        <v>1</v>
      </c>
      <c r="D4" s="15">
        <v>162</v>
      </c>
      <c r="E4" s="15">
        <v>934</v>
      </c>
      <c r="F4" s="15">
        <v>264</v>
      </c>
      <c r="G4" s="15">
        <v>364</v>
      </c>
      <c r="H4" s="15">
        <v>456</v>
      </c>
      <c r="I4" s="15">
        <v>4775</v>
      </c>
      <c r="J4" s="15">
        <v>1250</v>
      </c>
      <c r="O4" s="99"/>
      <c r="P4" s="76"/>
      <c r="Q4" s="76"/>
      <c r="S4" s="10"/>
      <c r="T4" s="10"/>
      <c r="U4" s="10"/>
      <c r="V4" s="10"/>
      <c r="W4" s="10"/>
      <c r="X4" s="10"/>
    </row>
    <row r="5" spans="1:133" x14ac:dyDescent="0.25">
      <c r="A5" s="26"/>
      <c r="B5" s="27"/>
      <c r="C5" s="28" t="s">
        <v>20</v>
      </c>
      <c r="D5" s="15"/>
      <c r="E5" s="15"/>
      <c r="F5" s="15">
        <v>1715</v>
      </c>
      <c r="G5" s="15">
        <v>1200</v>
      </c>
      <c r="H5" s="15">
        <v>840</v>
      </c>
      <c r="I5" s="15">
        <v>588</v>
      </c>
      <c r="J5" s="15">
        <v>588.5</v>
      </c>
      <c r="O5" s="99"/>
      <c r="P5" s="76"/>
      <c r="Q5" s="76"/>
      <c r="S5" s="10"/>
      <c r="T5" s="10"/>
      <c r="U5" s="10"/>
      <c r="V5" s="10"/>
      <c r="W5" s="10"/>
      <c r="X5" s="10"/>
    </row>
    <row r="6" spans="1:133" x14ac:dyDescent="0.25">
      <c r="A6" s="26"/>
      <c r="B6" s="27"/>
      <c r="C6" s="28" t="s">
        <v>35</v>
      </c>
      <c r="D6" s="15"/>
      <c r="E6" s="15"/>
      <c r="F6" s="15"/>
      <c r="G6" s="15"/>
      <c r="H6" s="15"/>
      <c r="I6" s="15">
        <v>980</v>
      </c>
      <c r="J6" s="15">
        <v>980</v>
      </c>
      <c r="O6" s="99"/>
      <c r="P6" s="77"/>
      <c r="Q6" s="76"/>
      <c r="S6" s="10"/>
      <c r="T6" s="10"/>
      <c r="U6" s="10"/>
      <c r="V6" s="10"/>
      <c r="W6" s="10"/>
      <c r="X6" s="10"/>
    </row>
    <row r="7" spans="1:133" s="61" customFormat="1" x14ac:dyDescent="0.25">
      <c r="A7" s="26"/>
      <c r="B7" s="27"/>
      <c r="C7" s="28" t="s">
        <v>53</v>
      </c>
      <c r="D7" s="15"/>
      <c r="E7" s="15"/>
      <c r="F7" s="15"/>
      <c r="G7" s="15"/>
      <c r="H7" s="15"/>
      <c r="I7" s="15"/>
      <c r="J7" s="15">
        <v>2416.37</v>
      </c>
      <c r="K7" s="10"/>
      <c r="L7" s="10"/>
      <c r="M7" s="10"/>
      <c r="N7" s="10"/>
      <c r="O7" s="99"/>
      <c r="P7" s="77"/>
      <c r="Q7" s="76"/>
      <c r="R7" s="116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</row>
    <row r="8" spans="1:133" s="4" customFormat="1" x14ac:dyDescent="0.25">
      <c r="A8" s="16" t="s">
        <v>2</v>
      </c>
      <c r="B8" s="16"/>
      <c r="C8" s="16"/>
      <c r="D8" s="17">
        <f t="shared" ref="D8:I8" si="1">SUM(D3:D7)</f>
        <v>262</v>
      </c>
      <c r="E8" s="17">
        <f t="shared" si="1"/>
        <v>1590</v>
      </c>
      <c r="F8" s="17">
        <f t="shared" si="1"/>
        <v>8653</v>
      </c>
      <c r="G8" s="17">
        <f t="shared" si="1"/>
        <v>9192</v>
      </c>
      <c r="H8" s="17">
        <f t="shared" si="1"/>
        <v>34825</v>
      </c>
      <c r="I8" s="17">
        <f t="shared" si="1"/>
        <v>30545</v>
      </c>
      <c r="J8" s="17">
        <f>SUM(J3:J7)</f>
        <v>32584.17</v>
      </c>
      <c r="K8" s="11"/>
      <c r="L8" s="11"/>
      <c r="M8" s="11"/>
      <c r="N8" s="11"/>
      <c r="O8" s="99"/>
      <c r="P8" s="77"/>
      <c r="Q8" s="78"/>
      <c r="R8" s="117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</row>
    <row r="9" spans="1:133" x14ac:dyDescent="0.25">
      <c r="D9" s="12"/>
      <c r="E9" s="12"/>
      <c r="F9" s="12"/>
      <c r="G9" s="12"/>
      <c r="H9" s="12"/>
      <c r="I9" s="12"/>
      <c r="J9" s="12"/>
      <c r="O9" s="99"/>
      <c r="P9" s="77"/>
      <c r="Q9" s="76"/>
      <c r="S9" s="10"/>
      <c r="T9" s="10"/>
      <c r="U9" s="10"/>
      <c r="V9" s="10"/>
      <c r="W9" s="10"/>
      <c r="X9" s="10"/>
    </row>
    <row r="10" spans="1:133" s="9" customFormat="1" x14ac:dyDescent="0.25">
      <c r="A10" s="41" t="s">
        <v>4</v>
      </c>
      <c r="B10" s="41"/>
      <c r="C10" s="41"/>
      <c r="D10" s="42"/>
      <c r="E10" s="42"/>
      <c r="F10" s="42"/>
      <c r="G10" s="42"/>
      <c r="H10" s="42"/>
      <c r="I10" s="42"/>
      <c r="J10" s="42"/>
      <c r="K10" s="10"/>
      <c r="L10" s="10"/>
      <c r="M10" s="10"/>
      <c r="N10" s="10"/>
      <c r="O10" s="99"/>
      <c r="P10" s="77"/>
      <c r="Q10" s="76"/>
      <c r="R10" s="116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</row>
    <row r="11" spans="1:133" x14ac:dyDescent="0.25">
      <c r="A11" s="27"/>
      <c r="B11" s="27"/>
      <c r="C11" s="28" t="s">
        <v>5</v>
      </c>
      <c r="D11" s="15">
        <v>0</v>
      </c>
      <c r="E11" s="15">
        <v>2352</v>
      </c>
      <c r="F11" s="15">
        <v>2687</v>
      </c>
      <c r="G11" s="15">
        <v>2687</v>
      </c>
      <c r="H11" s="15">
        <v>2687</v>
      </c>
      <c r="I11" s="15">
        <v>0</v>
      </c>
      <c r="J11" s="15"/>
      <c r="O11" s="99"/>
      <c r="P11" s="76"/>
      <c r="Q11" s="76"/>
      <c r="S11" s="10"/>
      <c r="T11" s="10"/>
      <c r="U11" s="10"/>
      <c r="V11" s="10"/>
      <c r="W11" s="10"/>
      <c r="X11" s="10"/>
    </row>
    <row r="12" spans="1:133" x14ac:dyDescent="0.25">
      <c r="A12" s="27"/>
      <c r="B12" s="27"/>
      <c r="C12" s="28" t="s">
        <v>6</v>
      </c>
      <c r="D12" s="15">
        <v>0</v>
      </c>
      <c r="E12" s="15">
        <v>170</v>
      </c>
      <c r="F12" s="15">
        <v>170</v>
      </c>
      <c r="G12" s="15">
        <v>170</v>
      </c>
      <c r="H12" s="15">
        <v>170</v>
      </c>
      <c r="I12" s="15">
        <v>2168</v>
      </c>
      <c r="J12" s="15"/>
      <c r="O12" s="99"/>
      <c r="P12" s="77"/>
      <c r="Q12" s="76"/>
      <c r="S12" s="10"/>
      <c r="T12" s="10"/>
      <c r="U12" s="10"/>
      <c r="V12" s="10"/>
      <c r="W12" s="10"/>
      <c r="X12" s="10"/>
    </row>
    <row r="13" spans="1:133" x14ac:dyDescent="0.25">
      <c r="A13" s="27"/>
      <c r="B13" s="27"/>
      <c r="C13" s="28" t="s">
        <v>7</v>
      </c>
      <c r="D13" s="15">
        <v>100</v>
      </c>
      <c r="E13" s="15">
        <v>0</v>
      </c>
      <c r="F13" s="15"/>
      <c r="G13" s="15">
        <v>313</v>
      </c>
      <c r="H13" s="15">
        <v>0</v>
      </c>
      <c r="I13" s="15"/>
      <c r="J13" s="15"/>
      <c r="O13" s="99"/>
      <c r="P13" s="77"/>
      <c r="Q13" s="76"/>
      <c r="S13" s="10"/>
      <c r="T13" s="10"/>
      <c r="U13" s="10"/>
      <c r="V13" s="10"/>
      <c r="W13" s="10"/>
      <c r="X13" s="10"/>
    </row>
    <row r="14" spans="1:133" s="4" customFormat="1" x14ac:dyDescent="0.25">
      <c r="A14" s="43" t="s">
        <v>17</v>
      </c>
      <c r="B14" s="43"/>
      <c r="C14" s="43"/>
      <c r="D14" s="44">
        <f>SUM(D11:D13)</f>
        <v>100</v>
      </c>
      <c r="E14" s="44">
        <f t="shared" ref="E14:J14" si="2">SUM(E11:E13)</f>
        <v>2522</v>
      </c>
      <c r="F14" s="44">
        <f t="shared" si="2"/>
        <v>2857</v>
      </c>
      <c r="G14" s="44">
        <f t="shared" si="2"/>
        <v>3170</v>
      </c>
      <c r="H14" s="44">
        <f t="shared" si="2"/>
        <v>2857</v>
      </c>
      <c r="I14" s="44">
        <f t="shared" si="2"/>
        <v>2168</v>
      </c>
      <c r="J14" s="44">
        <f t="shared" si="2"/>
        <v>0</v>
      </c>
      <c r="K14" s="11"/>
      <c r="L14" s="11"/>
      <c r="M14" s="11"/>
      <c r="N14" s="11"/>
      <c r="O14" s="99"/>
      <c r="P14" s="77"/>
      <c r="Q14" s="78"/>
      <c r="R14" s="117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</row>
    <row r="15" spans="1:133" x14ac:dyDescent="0.25">
      <c r="D15" s="12"/>
      <c r="E15" s="12"/>
      <c r="F15" s="12"/>
      <c r="G15" s="12"/>
      <c r="H15" s="12"/>
      <c r="I15" s="12"/>
      <c r="J15" s="12"/>
      <c r="O15" s="100"/>
      <c r="P15" s="77"/>
      <c r="Q15" s="76"/>
      <c r="S15" s="10"/>
      <c r="T15" s="10"/>
      <c r="U15" s="10"/>
      <c r="V15" s="10"/>
      <c r="W15" s="10"/>
      <c r="X15" s="10"/>
    </row>
    <row r="16" spans="1:133" s="5" customFormat="1" x14ac:dyDescent="0.25">
      <c r="A16" s="18" t="s">
        <v>8</v>
      </c>
      <c r="B16" s="18"/>
      <c r="C16" s="18"/>
      <c r="D16" s="19">
        <f t="shared" ref="D16:G16" si="3">D8-D14</f>
        <v>162</v>
      </c>
      <c r="E16" s="19">
        <f t="shared" si="3"/>
        <v>-932</v>
      </c>
      <c r="F16" s="19">
        <f t="shared" si="3"/>
        <v>5796</v>
      </c>
      <c r="G16" s="19">
        <f t="shared" si="3"/>
        <v>6022</v>
      </c>
      <c r="H16" s="19">
        <f>H8-H14</f>
        <v>31968</v>
      </c>
      <c r="I16" s="19">
        <f>I8-I14</f>
        <v>28377</v>
      </c>
      <c r="J16" s="19">
        <f>J8-J14</f>
        <v>32584.17</v>
      </c>
      <c r="K16" s="6"/>
      <c r="L16" s="6"/>
      <c r="M16" s="6"/>
      <c r="N16" s="6"/>
      <c r="O16" s="101"/>
      <c r="P16" s="79"/>
      <c r="Q16" s="79"/>
      <c r="R16" s="118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</row>
    <row r="17" spans="1:133" s="8" customFormat="1" x14ac:dyDescent="0.25">
      <c r="A17" s="20" t="s">
        <v>21</v>
      </c>
      <c r="B17" s="20"/>
      <c r="C17" s="20"/>
      <c r="D17" s="21"/>
      <c r="E17" s="21"/>
      <c r="F17" s="21"/>
      <c r="G17" s="21"/>
      <c r="H17" s="21"/>
      <c r="I17" s="21"/>
      <c r="J17" s="21"/>
      <c r="O17" s="102"/>
      <c r="P17" s="80"/>
      <c r="Q17" s="80"/>
      <c r="R17" s="119"/>
    </row>
    <row r="18" spans="1:133" s="8" customFormat="1" x14ac:dyDescent="0.25">
      <c r="A18" s="29"/>
      <c r="B18" s="30"/>
      <c r="C18" s="31" t="s">
        <v>22</v>
      </c>
      <c r="D18" s="21"/>
      <c r="E18" s="21">
        <v>0</v>
      </c>
      <c r="F18" s="21">
        <v>5000</v>
      </c>
      <c r="G18" s="21">
        <v>5000</v>
      </c>
      <c r="H18" s="21">
        <v>5000</v>
      </c>
      <c r="I18" s="21">
        <v>5000</v>
      </c>
      <c r="J18" s="21"/>
      <c r="O18" s="102"/>
      <c r="P18" s="80"/>
      <c r="Q18" s="80"/>
      <c r="R18" s="119"/>
    </row>
    <row r="19" spans="1:133" s="8" customFormat="1" x14ac:dyDescent="0.25">
      <c r="A19" s="29"/>
      <c r="B19" s="30"/>
      <c r="C19" s="31" t="s">
        <v>23</v>
      </c>
      <c r="D19" s="21"/>
      <c r="E19" s="21">
        <v>-932</v>
      </c>
      <c r="F19" s="21">
        <v>796</v>
      </c>
      <c r="G19" s="21">
        <v>1022</v>
      </c>
      <c r="H19" s="21">
        <v>26968</v>
      </c>
      <c r="I19" s="21">
        <v>23377</v>
      </c>
      <c r="J19" s="21"/>
      <c r="O19" s="102"/>
      <c r="P19" s="80"/>
      <c r="Q19" s="80"/>
      <c r="R19" s="119"/>
    </row>
    <row r="20" spans="1:133" x14ac:dyDescent="0.25">
      <c r="D20" s="12"/>
      <c r="E20" s="12"/>
      <c r="F20" s="12"/>
      <c r="G20" s="12"/>
      <c r="H20" s="12"/>
      <c r="I20" s="12"/>
      <c r="J20" s="12"/>
      <c r="O20" s="96" t="s">
        <v>61</v>
      </c>
      <c r="P20" s="97"/>
      <c r="Q20" s="98"/>
      <c r="S20" s="96" t="s">
        <v>63</v>
      </c>
      <c r="T20" s="97"/>
      <c r="U20" s="98"/>
      <c r="V20" s="96" t="s">
        <v>62</v>
      </c>
      <c r="W20" s="97"/>
      <c r="X20" s="98"/>
    </row>
    <row r="21" spans="1:133" s="9" customFormat="1" x14ac:dyDescent="0.25">
      <c r="A21" s="32" t="s">
        <v>9</v>
      </c>
      <c r="B21" s="32"/>
      <c r="C21" s="32"/>
      <c r="D21" s="34"/>
      <c r="E21" s="22"/>
      <c r="F21" s="22"/>
      <c r="G21" s="22"/>
      <c r="H21" s="22"/>
      <c r="I21" s="22"/>
      <c r="J21" s="22"/>
      <c r="K21" s="10"/>
      <c r="L21" s="84" t="s">
        <v>9</v>
      </c>
      <c r="M21" s="85"/>
      <c r="N21" s="86"/>
      <c r="O21" s="126"/>
      <c r="P21" s="127"/>
      <c r="Q21" s="128"/>
      <c r="R21" s="116"/>
      <c r="S21" s="126"/>
      <c r="T21" s="127"/>
      <c r="U21" s="127"/>
      <c r="V21" s="129"/>
      <c r="W21" s="127"/>
      <c r="X21" s="128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</row>
    <row r="22" spans="1:133" s="10" customFormat="1" x14ac:dyDescent="0.25">
      <c r="A22" s="48"/>
      <c r="B22" s="49" t="s">
        <v>43</v>
      </c>
      <c r="C22" s="50"/>
      <c r="D22" s="64">
        <f>D27/D38</f>
        <v>1</v>
      </c>
      <c r="E22" s="64">
        <f>E27/E38</f>
        <v>0.84660766961651912</v>
      </c>
      <c r="F22" s="64">
        <f>F27/F38</f>
        <v>0.30864197530864196</v>
      </c>
      <c r="G22" s="64">
        <f>G27/G38</f>
        <v>0.5305039787798409</v>
      </c>
      <c r="H22" s="64">
        <f>H27/H38</f>
        <v>3.4507746989199076E-2</v>
      </c>
      <c r="I22" s="64">
        <f>I27/I38</f>
        <v>0.51096878309546623</v>
      </c>
      <c r="J22" s="64">
        <f>J27/J38</f>
        <v>0.33714809162923998</v>
      </c>
      <c r="L22" s="92"/>
      <c r="M22" s="48" t="s">
        <v>43</v>
      </c>
      <c r="N22" s="49"/>
      <c r="O22" s="130"/>
      <c r="P22" s="131"/>
      <c r="Q22" s="83"/>
      <c r="R22" s="120"/>
      <c r="S22" s="130"/>
      <c r="T22" s="131"/>
      <c r="U22" s="131"/>
      <c r="V22" s="132"/>
      <c r="W22" s="131"/>
      <c r="X22" s="83"/>
    </row>
    <row r="23" spans="1:133" x14ac:dyDescent="0.25">
      <c r="A23" s="27"/>
      <c r="B23" s="27"/>
      <c r="C23" s="28" t="s">
        <v>10</v>
      </c>
      <c r="D23" s="15">
        <v>2825</v>
      </c>
      <c r="E23" s="15">
        <v>7175</v>
      </c>
      <c r="F23" s="15">
        <v>0</v>
      </c>
      <c r="G23" s="15"/>
      <c r="H23" s="15"/>
      <c r="I23" s="15"/>
      <c r="J23" s="15"/>
      <c r="L23" s="87"/>
      <c r="M23" s="88"/>
      <c r="N23" s="28" t="s">
        <v>10</v>
      </c>
      <c r="O23" s="104">
        <f>SUM(D23:J23)</f>
        <v>10000</v>
      </c>
      <c r="P23" s="134">
        <f>O23/$O$27</f>
        <v>0.26873051703751477</v>
      </c>
      <c r="Q23" s="134"/>
      <c r="S23" s="106">
        <f>SUM(D23:G23)</f>
        <v>10000</v>
      </c>
      <c r="T23" s="140">
        <f>S23/$S$27</f>
        <v>0.7407407407407407</v>
      </c>
      <c r="U23" s="140"/>
      <c r="V23" s="104">
        <f>SUM(H23:J23)</f>
        <v>0</v>
      </c>
      <c r="W23" s="140">
        <f>V23/$V$27</f>
        <v>0</v>
      </c>
      <c r="X23" s="140"/>
    </row>
    <row r="24" spans="1:133" x14ac:dyDescent="0.25">
      <c r="A24" s="27"/>
      <c r="B24" s="27"/>
      <c r="C24" s="28" t="s">
        <v>36</v>
      </c>
      <c r="D24" s="15"/>
      <c r="E24" s="15"/>
      <c r="F24" s="15"/>
      <c r="G24" s="15"/>
      <c r="H24" s="15"/>
      <c r="I24" s="15">
        <v>6445</v>
      </c>
      <c r="J24" s="15" t="s">
        <v>52</v>
      </c>
      <c r="L24" s="87"/>
      <c r="M24" s="88"/>
      <c r="N24" s="28" t="s">
        <v>36</v>
      </c>
      <c r="O24" s="104">
        <f>SUM(D24:J24)</f>
        <v>6445</v>
      </c>
      <c r="P24" s="134">
        <f>O24/$O$27</f>
        <v>0.17319681823067828</v>
      </c>
      <c r="Q24" s="134"/>
      <c r="S24" s="106">
        <f>SUM(D24:G24)</f>
        <v>0</v>
      </c>
      <c r="T24" s="140">
        <f>S24/$S$27</f>
        <v>0</v>
      </c>
      <c r="U24" s="140"/>
      <c r="V24" s="104">
        <f>SUM(H24:J24)</f>
        <v>6445</v>
      </c>
      <c r="W24" s="140">
        <f>V24/$V$27</f>
        <v>0.27180330634278005</v>
      </c>
      <c r="X24" s="140"/>
    </row>
    <row r="25" spans="1:133" x14ac:dyDescent="0.25">
      <c r="A25" s="27"/>
      <c r="B25" s="27"/>
      <c r="C25" s="28" t="s">
        <v>26</v>
      </c>
      <c r="D25" s="15"/>
      <c r="E25" s="15"/>
      <c r="F25" s="15">
        <v>2500</v>
      </c>
      <c r="G25" s="15">
        <v>1000</v>
      </c>
      <c r="H25" s="15">
        <v>1000</v>
      </c>
      <c r="I25" s="15">
        <v>1000</v>
      </c>
      <c r="J25" s="15" t="s">
        <v>52</v>
      </c>
      <c r="L25" s="87"/>
      <c r="M25" s="88"/>
      <c r="N25" s="28" t="s">
        <v>26</v>
      </c>
      <c r="O25" s="104">
        <f>SUM(D25:J25)</f>
        <v>5500</v>
      </c>
      <c r="P25" s="134">
        <f>O25/$O$27</f>
        <v>0.14780178437063313</v>
      </c>
      <c r="Q25" s="134"/>
      <c r="S25" s="106">
        <f>SUM(D25:G25)</f>
        <v>3500</v>
      </c>
      <c r="T25" s="140">
        <f>S25/$S$27</f>
        <v>0.25925925925925924</v>
      </c>
      <c r="U25" s="140"/>
      <c r="V25" s="104">
        <f>SUM(H25:J25)</f>
        <v>2000</v>
      </c>
      <c r="W25" s="140">
        <f>V25/$V$27</f>
        <v>8.4345479082321193E-2</v>
      </c>
      <c r="X25" s="140"/>
    </row>
    <row r="26" spans="1:133" x14ac:dyDescent="0.25">
      <c r="A26" s="27"/>
      <c r="B26" s="27"/>
      <c r="C26" s="28" t="s">
        <v>37</v>
      </c>
      <c r="D26" s="15"/>
      <c r="E26" s="15"/>
      <c r="F26" s="15"/>
      <c r="G26" s="15"/>
      <c r="H26" s="15"/>
      <c r="I26" s="15">
        <v>2687</v>
      </c>
      <c r="J26" s="15" t="s">
        <v>52</v>
      </c>
      <c r="L26" s="87"/>
      <c r="M26" s="88"/>
      <c r="N26" s="28" t="s">
        <v>37</v>
      </c>
      <c r="O26" s="104">
        <f>SUM(D26:J26)</f>
        <v>2687</v>
      </c>
      <c r="P26" s="134">
        <f>O26/$O$27</f>
        <v>7.2207889927980218E-2</v>
      </c>
      <c r="Q26" s="134"/>
      <c r="S26" s="106">
        <f>SUM(D26:G26)</f>
        <v>0</v>
      </c>
      <c r="T26" s="140">
        <f>S26/$S$27</f>
        <v>0</v>
      </c>
      <c r="U26" s="140"/>
      <c r="V26" s="104">
        <f>SUM(H26:J26)</f>
        <v>2687</v>
      </c>
      <c r="W26" s="140">
        <f>V26/$V$27</f>
        <v>0.11331815114709852</v>
      </c>
      <c r="X26" s="140"/>
    </row>
    <row r="27" spans="1:133" x14ac:dyDescent="0.25">
      <c r="A27" s="27"/>
      <c r="B27" s="38" t="s">
        <v>42</v>
      </c>
      <c r="C27" s="28"/>
      <c r="D27" s="25">
        <f t="shared" ref="D27:I27" si="4">SUM(D23:D26)</f>
        <v>2825</v>
      </c>
      <c r="E27" s="25">
        <f t="shared" si="4"/>
        <v>7175</v>
      </c>
      <c r="F27" s="25">
        <f t="shared" si="4"/>
        <v>2500</v>
      </c>
      <c r="G27" s="25">
        <f t="shared" si="4"/>
        <v>1000</v>
      </c>
      <c r="H27" s="25">
        <f t="shared" si="4"/>
        <v>1000</v>
      </c>
      <c r="I27" s="25">
        <f t="shared" si="4"/>
        <v>10132</v>
      </c>
      <c r="J27" s="25">
        <v>12580</v>
      </c>
      <c r="L27" s="89"/>
      <c r="M27" s="90" t="s">
        <v>42</v>
      </c>
      <c r="N27" s="91"/>
      <c r="O27" s="105">
        <f>SUM(D27:J27)</f>
        <v>37212</v>
      </c>
      <c r="P27" s="134"/>
      <c r="Q27" s="134">
        <f>O27/$O$38</f>
        <v>0.34646115607343275</v>
      </c>
      <c r="S27" s="107">
        <f>SUM(D27:G27)</f>
        <v>13500</v>
      </c>
      <c r="T27" s="140"/>
      <c r="U27" s="140">
        <f>S27/$S$38</f>
        <v>0.63424947145877375</v>
      </c>
      <c r="V27" s="105">
        <f>SUM(H27:J27)</f>
        <v>23712</v>
      </c>
      <c r="W27" s="140"/>
      <c r="X27" s="140">
        <f>V27/$V$38</f>
        <v>0.27533360628269671</v>
      </c>
    </row>
    <row r="28" spans="1:133" x14ac:dyDescent="0.25">
      <c r="A28" s="48"/>
      <c r="B28" s="49" t="s">
        <v>11</v>
      </c>
      <c r="C28" s="50"/>
      <c r="D28" s="64">
        <f>D33/D38</f>
        <v>0</v>
      </c>
      <c r="E28" s="64">
        <f>E33/E38</f>
        <v>0.15339233038348082</v>
      </c>
      <c r="F28" s="64">
        <f>F33/F38</f>
        <v>0.69135802469135799</v>
      </c>
      <c r="G28" s="64">
        <f>G33/G38</f>
        <v>0.46949602122015915</v>
      </c>
      <c r="H28" s="64">
        <f>H33/H38</f>
        <v>0.96549225301080088</v>
      </c>
      <c r="I28" s="64">
        <f>I33/I38</f>
        <v>0.48903121690453377</v>
      </c>
      <c r="J28" s="64">
        <f>J33/J38</f>
        <v>0.43020203693192022</v>
      </c>
      <c r="L28" s="92"/>
      <c r="M28" s="48" t="s">
        <v>11</v>
      </c>
      <c r="N28" s="49"/>
      <c r="O28" s="103"/>
      <c r="P28" s="135"/>
      <c r="Q28" s="135"/>
      <c r="R28" s="120"/>
      <c r="S28" s="108"/>
      <c r="T28" s="135"/>
      <c r="U28" s="135"/>
      <c r="V28" s="103"/>
      <c r="W28" s="135"/>
      <c r="X28" s="135"/>
    </row>
    <row r="29" spans="1:133" x14ac:dyDescent="0.25">
      <c r="A29" s="37"/>
      <c r="B29" s="37"/>
      <c r="C29" s="35" t="s">
        <v>24</v>
      </c>
      <c r="D29" s="15">
        <v>0</v>
      </c>
      <c r="E29" s="15">
        <v>1300</v>
      </c>
      <c r="F29" s="15">
        <v>600</v>
      </c>
      <c r="G29" s="15">
        <v>885</v>
      </c>
      <c r="H29" s="15">
        <v>660</v>
      </c>
      <c r="I29" s="15">
        <v>7129</v>
      </c>
      <c r="J29" s="15">
        <v>4191</v>
      </c>
      <c r="L29" s="87"/>
      <c r="M29" s="88"/>
      <c r="N29" s="35" t="s">
        <v>24</v>
      </c>
      <c r="O29" s="106">
        <f>SUM(D29:J29)</f>
        <v>14765</v>
      </c>
      <c r="P29" s="134">
        <f>O29/$O$33</f>
        <v>0.24003009439287099</v>
      </c>
      <c r="Q29" s="134"/>
      <c r="S29" s="106">
        <f>SUM(D29:G29)</f>
        <v>2785</v>
      </c>
      <c r="T29" s="140">
        <f>S29/$S$33</f>
        <v>0.35773924213230573</v>
      </c>
      <c r="U29" s="140"/>
      <c r="V29" s="106">
        <f>SUM(H29:J29)</f>
        <v>11980</v>
      </c>
      <c r="W29" s="140">
        <f>V29/$V$33</f>
        <v>0.22297448710284298</v>
      </c>
      <c r="X29" s="140"/>
    </row>
    <row r="30" spans="1:133" x14ac:dyDescent="0.25">
      <c r="A30" s="26"/>
      <c r="B30" s="27"/>
      <c r="C30" s="28" t="s">
        <v>30</v>
      </c>
      <c r="D30" s="15"/>
      <c r="E30" s="15"/>
      <c r="F30" s="15"/>
      <c r="G30" s="15"/>
      <c r="H30" s="15">
        <v>20000</v>
      </c>
      <c r="I30" s="15">
        <v>2568</v>
      </c>
      <c r="J30" s="15">
        <v>11861.12</v>
      </c>
      <c r="L30" s="87"/>
      <c r="M30" s="88"/>
      <c r="N30" s="28" t="s">
        <v>30</v>
      </c>
      <c r="O30" s="106">
        <f>SUM(D30:J30)</f>
        <v>34429.120000000003</v>
      </c>
      <c r="P30" s="134">
        <f>O30/$O$33</f>
        <v>0.55970368597788567</v>
      </c>
      <c r="Q30" s="134"/>
      <c r="S30" s="106">
        <f>SUM(D30:G30)</f>
        <v>0</v>
      </c>
      <c r="T30" s="140">
        <f>S30/$S$33</f>
        <v>0</v>
      </c>
      <c r="U30" s="140"/>
      <c r="V30" s="106">
        <f>SUM(H30:J30)</f>
        <v>34429.120000000003</v>
      </c>
      <c r="W30" s="140">
        <f>V30/$V$33</f>
        <v>0.64080261881487754</v>
      </c>
      <c r="X30" s="140"/>
    </row>
    <row r="31" spans="1:133" x14ac:dyDescent="0.25">
      <c r="A31" s="26"/>
      <c r="B31" s="27"/>
      <c r="C31" s="28" t="s">
        <v>25</v>
      </c>
      <c r="D31" s="15"/>
      <c r="E31" s="15"/>
      <c r="F31" s="15">
        <v>5000</v>
      </c>
      <c r="G31" s="15"/>
      <c r="H31" s="15"/>
      <c r="I31" s="15"/>
      <c r="J31" s="15"/>
      <c r="L31" s="87"/>
      <c r="M31" s="88"/>
      <c r="N31" s="28" t="s">
        <v>25</v>
      </c>
      <c r="O31" s="106">
        <f>SUM(D31:J31)</f>
        <v>5000</v>
      </c>
      <c r="P31" s="134">
        <f>O31/$O$33</f>
        <v>8.1283472533989487E-2</v>
      </c>
      <c r="Q31" s="134"/>
      <c r="S31" s="106">
        <f>SUM(D31:G31)</f>
        <v>5000</v>
      </c>
      <c r="T31" s="140">
        <f>S31/$S$33</f>
        <v>0.64226075786769432</v>
      </c>
      <c r="U31" s="140"/>
      <c r="V31" s="106">
        <f>SUM(H31:J31)</f>
        <v>0</v>
      </c>
      <c r="W31" s="140">
        <f>V31/$V$33</f>
        <v>0</v>
      </c>
      <c r="X31" s="140"/>
    </row>
    <row r="32" spans="1:133" x14ac:dyDescent="0.25">
      <c r="A32" s="26"/>
      <c r="B32" s="27"/>
      <c r="C32" s="28" t="s">
        <v>31</v>
      </c>
      <c r="D32" s="15"/>
      <c r="E32" s="15"/>
      <c r="F32" s="15"/>
      <c r="G32" s="15"/>
      <c r="H32" s="15">
        <v>7319</v>
      </c>
      <c r="I32" s="15">
        <v>0</v>
      </c>
      <c r="J32" s="15"/>
      <c r="L32" s="87"/>
      <c r="M32" s="88"/>
      <c r="N32" s="28" t="s">
        <v>31</v>
      </c>
      <c r="O32" s="106">
        <f>SUM(D32:J32)</f>
        <v>7319</v>
      </c>
      <c r="P32" s="134">
        <f>O32/$O$33</f>
        <v>0.11898274709525382</v>
      </c>
      <c r="Q32" s="134"/>
      <c r="S32" s="106">
        <f>SUM(D32:G32)</f>
        <v>0</v>
      </c>
      <c r="T32" s="140">
        <f>S32/$S$33</f>
        <v>0</v>
      </c>
      <c r="U32" s="140"/>
      <c r="V32" s="106">
        <f>SUM(H32:J32)</f>
        <v>7319</v>
      </c>
      <c r="W32" s="140">
        <f>V32/$V$33</f>
        <v>0.13622289408227944</v>
      </c>
      <c r="X32" s="140"/>
    </row>
    <row r="33" spans="1:133" x14ac:dyDescent="0.25">
      <c r="A33" s="26"/>
      <c r="B33" s="38" t="s">
        <v>42</v>
      </c>
      <c r="C33" s="28"/>
      <c r="D33" s="25">
        <f t="shared" ref="D33:J33" si="5">SUM(D29:D32)</f>
        <v>0</v>
      </c>
      <c r="E33" s="25">
        <f t="shared" si="5"/>
        <v>1300</v>
      </c>
      <c r="F33" s="25">
        <f t="shared" si="5"/>
        <v>5600</v>
      </c>
      <c r="G33" s="25">
        <f t="shared" si="5"/>
        <v>885</v>
      </c>
      <c r="H33" s="25">
        <f t="shared" si="5"/>
        <v>27979</v>
      </c>
      <c r="I33" s="25">
        <f t="shared" si="5"/>
        <v>9697</v>
      </c>
      <c r="J33" s="25">
        <f t="shared" si="5"/>
        <v>16052.12</v>
      </c>
      <c r="L33" s="87"/>
      <c r="M33" s="38" t="s">
        <v>42</v>
      </c>
      <c r="N33" s="40"/>
      <c r="O33" s="107">
        <f>SUM(D33:J33)</f>
        <v>61513.120000000003</v>
      </c>
      <c r="P33" s="134"/>
      <c r="Q33" s="134">
        <f>O33/$O$38</f>
        <v>0.5727159698184402</v>
      </c>
      <c r="R33" s="121"/>
      <c r="S33" s="107">
        <f>SUM(D33:G33)</f>
        <v>7785</v>
      </c>
      <c r="T33" s="140"/>
      <c r="U33" s="140">
        <f>S33/$S$38</f>
        <v>0.36575052854122619</v>
      </c>
      <c r="V33" s="107">
        <f>SUM(H33:J33)</f>
        <v>53728.12</v>
      </c>
      <c r="W33" s="140"/>
      <c r="X33" s="140">
        <f>V33/$V$38</f>
        <v>0.62386795877148626</v>
      </c>
    </row>
    <row r="34" spans="1:133" s="61" customFormat="1" x14ac:dyDescent="0.25">
      <c r="A34" s="48"/>
      <c r="B34" s="49" t="s">
        <v>41</v>
      </c>
      <c r="C34" s="50"/>
      <c r="D34" s="64">
        <f>D37/D38</f>
        <v>0</v>
      </c>
      <c r="E34" s="64">
        <f>E37/E38</f>
        <v>0</v>
      </c>
      <c r="F34" s="64">
        <f>F37/F38</f>
        <v>0</v>
      </c>
      <c r="G34" s="64">
        <f>G37/G38</f>
        <v>0</v>
      </c>
      <c r="H34" s="64">
        <f>H37/H38</f>
        <v>0</v>
      </c>
      <c r="I34" s="64">
        <f>I37/I38</f>
        <v>0</v>
      </c>
      <c r="J34" s="64">
        <f>J37/J38</f>
        <v>0.23264987143883978</v>
      </c>
      <c r="K34" s="10"/>
      <c r="L34" s="92"/>
      <c r="M34" s="48" t="s">
        <v>41</v>
      </c>
      <c r="N34" s="49"/>
      <c r="O34" s="108"/>
      <c r="P34" s="135"/>
      <c r="Q34" s="135"/>
      <c r="R34" s="120"/>
      <c r="S34" s="108"/>
      <c r="T34" s="135"/>
      <c r="U34" s="135"/>
      <c r="V34" s="108"/>
      <c r="W34" s="135"/>
      <c r="X34" s="135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</row>
    <row r="35" spans="1:133" s="61" customFormat="1" x14ac:dyDescent="0.25">
      <c r="A35" s="26"/>
      <c r="B35" s="27"/>
      <c r="C35" s="28" t="s">
        <v>51</v>
      </c>
      <c r="D35" s="15"/>
      <c r="E35" s="15"/>
      <c r="F35" s="15"/>
      <c r="G35" s="15"/>
      <c r="H35" s="15"/>
      <c r="I35" s="15"/>
      <c r="J35" s="15">
        <v>1660.86</v>
      </c>
      <c r="K35" s="10"/>
      <c r="L35" s="87"/>
      <c r="M35" s="88"/>
      <c r="N35" s="28" t="s">
        <v>51</v>
      </c>
      <c r="O35" s="106">
        <f>SUM(D35:J35)</f>
        <v>1660.86</v>
      </c>
      <c r="P35" s="134">
        <f>O35/$O$37</f>
        <v>0.1913243618719804</v>
      </c>
      <c r="Q35" s="134"/>
      <c r="R35" s="116"/>
      <c r="S35" s="106">
        <f>SUM(D35:G35)</f>
        <v>0</v>
      </c>
      <c r="T35" s="140">
        <v>0</v>
      </c>
      <c r="U35" s="140"/>
      <c r="V35" s="106">
        <f>SUM(H35:J35)</f>
        <v>1660.86</v>
      </c>
      <c r="W35" s="140">
        <f>V35/$V$37</f>
        <v>0.1913243618719804</v>
      </c>
      <c r="X35" s="14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</row>
    <row r="36" spans="1:133" s="61" customFormat="1" x14ac:dyDescent="0.25">
      <c r="A36" s="60"/>
      <c r="B36" s="62"/>
      <c r="C36" s="36" t="s">
        <v>50</v>
      </c>
      <c r="D36" s="25"/>
      <c r="E36" s="25"/>
      <c r="F36" s="25"/>
      <c r="G36" s="25"/>
      <c r="H36" s="25"/>
      <c r="I36" s="25"/>
      <c r="J36" s="65">
        <v>7020</v>
      </c>
      <c r="K36" s="10"/>
      <c r="L36" s="87"/>
      <c r="M36" s="88"/>
      <c r="N36" s="36" t="s">
        <v>50</v>
      </c>
      <c r="O36" s="106">
        <f>SUM(D36:J36)</f>
        <v>7020</v>
      </c>
      <c r="P36" s="134">
        <f>O36/$O$37</f>
        <v>0.80867563812801957</v>
      </c>
      <c r="Q36" s="134"/>
      <c r="R36" s="116"/>
      <c r="S36" s="106">
        <f>SUM(D36:G36)</f>
        <v>0</v>
      </c>
      <c r="T36" s="140">
        <v>0</v>
      </c>
      <c r="U36" s="140"/>
      <c r="V36" s="106">
        <f>SUM(H36:J36)</f>
        <v>7020</v>
      </c>
      <c r="W36" s="140">
        <f>V36/$V$37</f>
        <v>0.80867563812801957</v>
      </c>
      <c r="X36" s="14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</row>
    <row r="37" spans="1:133" s="61" customFormat="1" x14ac:dyDescent="0.25">
      <c r="A37" s="26"/>
      <c r="B37" s="38" t="s">
        <v>42</v>
      </c>
      <c r="C37" s="28"/>
      <c r="D37" s="25">
        <f t="shared" ref="D37:J37" si="6">SUM(D35:D36)</f>
        <v>0</v>
      </c>
      <c r="E37" s="25">
        <f t="shared" si="6"/>
        <v>0</v>
      </c>
      <c r="F37" s="25">
        <f t="shared" si="6"/>
        <v>0</v>
      </c>
      <c r="G37" s="25">
        <f t="shared" si="6"/>
        <v>0</v>
      </c>
      <c r="H37" s="25">
        <f t="shared" si="6"/>
        <v>0</v>
      </c>
      <c r="I37" s="25">
        <f t="shared" si="6"/>
        <v>0</v>
      </c>
      <c r="J37" s="25">
        <f t="shared" si="6"/>
        <v>8680.86</v>
      </c>
      <c r="K37" s="10"/>
      <c r="L37" s="87"/>
      <c r="M37" s="38" t="s">
        <v>42</v>
      </c>
      <c r="N37" s="40"/>
      <c r="O37" s="107">
        <f>SUM(D37:J37)</f>
        <v>8680.86</v>
      </c>
      <c r="P37" s="134"/>
      <c r="Q37" s="134">
        <f>O37/$O$38</f>
        <v>8.0822874108126941E-2</v>
      </c>
      <c r="R37" s="121"/>
      <c r="S37" s="107">
        <f>SUM(D37:G37)</f>
        <v>0</v>
      </c>
      <c r="T37" s="140"/>
      <c r="U37" s="140">
        <f>S37/$S$38</f>
        <v>0</v>
      </c>
      <c r="V37" s="107">
        <f>SUM(H37:J37)</f>
        <v>8680.86</v>
      </c>
      <c r="W37" s="140"/>
      <c r="X37" s="140">
        <f>V37/$V$38</f>
        <v>0.10079843494581692</v>
      </c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</row>
    <row r="38" spans="1:133" s="4" customFormat="1" x14ac:dyDescent="0.25">
      <c r="A38" s="33" t="s">
        <v>18</v>
      </c>
      <c r="B38" s="33"/>
      <c r="C38" s="33"/>
      <c r="D38" s="23">
        <f>SUM(D27+D33+D37)</f>
        <v>2825</v>
      </c>
      <c r="E38" s="23">
        <f t="shared" ref="E38:J38" si="7">SUM(E27+E33+E37)</f>
        <v>8475</v>
      </c>
      <c r="F38" s="23">
        <f t="shared" si="7"/>
        <v>8100</v>
      </c>
      <c r="G38" s="23">
        <f t="shared" si="7"/>
        <v>1885</v>
      </c>
      <c r="H38" s="23">
        <f t="shared" si="7"/>
        <v>28979</v>
      </c>
      <c r="I38" s="23">
        <f t="shared" si="7"/>
        <v>19829</v>
      </c>
      <c r="J38" s="23">
        <f t="shared" si="7"/>
        <v>37312.980000000003</v>
      </c>
      <c r="K38" s="11"/>
      <c r="L38" s="93" t="s">
        <v>18</v>
      </c>
      <c r="M38" s="94"/>
      <c r="N38" s="95"/>
      <c r="O38" s="109">
        <f>SUM(D38:J38)</f>
        <v>107405.98000000001</v>
      </c>
      <c r="P38" s="136"/>
      <c r="Q38" s="136"/>
      <c r="R38" s="122"/>
      <c r="S38" s="109">
        <f>SUM(D38:G38)</f>
        <v>21285</v>
      </c>
      <c r="T38" s="143"/>
      <c r="U38" s="143"/>
      <c r="V38" s="109">
        <f>SUM(H38:J38)</f>
        <v>86120.98000000001</v>
      </c>
      <c r="W38" s="143"/>
      <c r="X38" s="143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</row>
    <row r="39" spans="1:133" x14ac:dyDescent="0.25">
      <c r="D39" s="12"/>
      <c r="E39" s="12"/>
      <c r="F39" s="12"/>
      <c r="G39" s="12"/>
      <c r="H39" s="12"/>
      <c r="I39" s="12"/>
      <c r="J39" s="12"/>
      <c r="O39" s="99"/>
      <c r="P39" s="137"/>
      <c r="Q39" s="137"/>
      <c r="S39" s="133"/>
      <c r="T39" s="144"/>
      <c r="U39" s="144"/>
      <c r="V39" s="133"/>
      <c r="W39" s="144"/>
      <c r="X39" s="144"/>
    </row>
    <row r="40" spans="1:133" s="9" customFormat="1" x14ac:dyDescent="0.25">
      <c r="A40" s="41" t="s">
        <v>12</v>
      </c>
      <c r="B40" s="41"/>
      <c r="C40" s="41"/>
      <c r="D40" s="42"/>
      <c r="E40" s="42"/>
      <c r="F40" s="42"/>
      <c r="G40" s="42"/>
      <c r="H40" s="42"/>
      <c r="I40" s="42"/>
      <c r="J40" s="42"/>
      <c r="K40" s="10"/>
      <c r="L40" s="41" t="s">
        <v>12</v>
      </c>
      <c r="M40" s="41"/>
      <c r="N40" s="41"/>
      <c r="O40" s="110"/>
      <c r="P40" s="138"/>
      <c r="Q40" s="138"/>
      <c r="R40" s="123"/>
      <c r="S40" s="110"/>
      <c r="T40" s="138"/>
      <c r="U40" s="138"/>
      <c r="V40" s="110"/>
      <c r="W40" s="138"/>
      <c r="X40" s="138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</row>
    <row r="41" spans="1:133" s="9" customFormat="1" x14ac:dyDescent="0.25">
      <c r="A41" s="45"/>
      <c r="B41" s="46" t="s">
        <v>40</v>
      </c>
      <c r="C41" s="47"/>
      <c r="D41" s="72">
        <f>D46/D54</f>
        <v>1</v>
      </c>
      <c r="E41" s="72">
        <f>E46/E54</f>
        <v>0.91315706970425337</v>
      </c>
      <c r="F41" s="72">
        <f>F46/F54</f>
        <v>0</v>
      </c>
      <c r="G41" s="72">
        <f>G46/G54</f>
        <v>0</v>
      </c>
      <c r="H41" s="72">
        <f>H46/H54</f>
        <v>0.26706231454005935</v>
      </c>
      <c r="I41" s="72">
        <f>I46/I54</f>
        <v>0.46097352690008542</v>
      </c>
      <c r="J41" s="72">
        <f>J46/J54</f>
        <v>0.24078214181859731</v>
      </c>
      <c r="K41" s="10"/>
      <c r="L41" s="45"/>
      <c r="M41" s="46" t="s">
        <v>40</v>
      </c>
      <c r="N41" s="46"/>
      <c r="O41" s="111"/>
      <c r="P41" s="139"/>
      <c r="Q41" s="139"/>
      <c r="R41" s="124"/>
      <c r="S41" s="125"/>
      <c r="T41" s="145"/>
      <c r="U41" s="145"/>
      <c r="V41" s="111"/>
      <c r="W41" s="145"/>
      <c r="X41" s="145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</row>
    <row r="42" spans="1:133" x14ac:dyDescent="0.25">
      <c r="A42" s="26"/>
      <c r="B42" s="27"/>
      <c r="C42" s="28" t="s">
        <v>38</v>
      </c>
      <c r="D42" s="15"/>
      <c r="E42" s="15"/>
      <c r="F42" s="15"/>
      <c r="G42" s="15"/>
      <c r="H42" s="15"/>
      <c r="I42" s="15">
        <v>4270</v>
      </c>
      <c r="J42" s="15">
        <v>7965.55</v>
      </c>
      <c r="L42" s="26"/>
      <c r="M42" s="27"/>
      <c r="N42" s="28" t="s">
        <v>38</v>
      </c>
      <c r="O42" s="106">
        <f>SUM(D42:J42)</f>
        <v>12235.55</v>
      </c>
      <c r="P42" s="140">
        <f>O42/$O$46</f>
        <v>0.39504496723711802</v>
      </c>
      <c r="Q42" s="141"/>
      <c r="S42" s="106">
        <f>SUM(D42:G42)</f>
        <v>0</v>
      </c>
      <c r="T42" s="140">
        <f>S42/$S$46</f>
        <v>0</v>
      </c>
      <c r="U42" s="140"/>
      <c r="V42" s="106">
        <f>SUM(H42:J42)</f>
        <v>12235.55</v>
      </c>
      <c r="W42" s="140">
        <f>V42/$V$46</f>
        <v>0.62517020879797458</v>
      </c>
      <c r="X42" s="140"/>
    </row>
    <row r="43" spans="1:133" x14ac:dyDescent="0.25">
      <c r="A43" s="26"/>
      <c r="B43" s="27"/>
      <c r="C43" s="28" t="s">
        <v>14</v>
      </c>
      <c r="D43" s="15">
        <v>0</v>
      </c>
      <c r="E43" s="15">
        <v>1982</v>
      </c>
      <c r="F43" s="15"/>
      <c r="G43" s="15"/>
      <c r="H43" s="15"/>
      <c r="I43" s="15"/>
      <c r="J43" s="15"/>
      <c r="L43" s="26"/>
      <c r="M43" s="27"/>
      <c r="N43" s="28" t="s">
        <v>14</v>
      </c>
      <c r="O43" s="106">
        <f>SUM(D43:J43)</f>
        <v>1982</v>
      </c>
      <c r="P43" s="140">
        <f>O43/$O$46</f>
        <v>6.3992147885789191E-2</v>
      </c>
      <c r="Q43" s="141"/>
      <c r="S43" s="106">
        <f>SUM(D43:G43)</f>
        <v>1982</v>
      </c>
      <c r="T43" s="140">
        <f>S43/$S$46</f>
        <v>0.17384439961406895</v>
      </c>
      <c r="U43" s="140"/>
      <c r="V43" s="106">
        <f>SUM(H43:J43)</f>
        <v>0</v>
      </c>
      <c r="W43" s="140">
        <f>V43/$V$46</f>
        <v>0</v>
      </c>
      <c r="X43" s="140"/>
    </row>
    <row r="44" spans="1:133" x14ac:dyDescent="0.25">
      <c r="A44" s="26"/>
      <c r="B44" s="27"/>
      <c r="C44" s="28" t="s">
        <v>33</v>
      </c>
      <c r="D44" s="15"/>
      <c r="E44" s="15"/>
      <c r="F44" s="15"/>
      <c r="G44" s="15"/>
      <c r="H44" s="15">
        <v>810</v>
      </c>
      <c r="I44" s="15">
        <v>2241</v>
      </c>
      <c r="J44" s="15"/>
      <c r="L44" s="26"/>
      <c r="M44" s="27"/>
      <c r="N44" s="28" t="s">
        <v>33</v>
      </c>
      <c r="O44" s="106">
        <f>SUM(D44:J44)</f>
        <v>3051</v>
      </c>
      <c r="P44" s="140">
        <f>O44/$O$46</f>
        <v>9.8506580827216361E-2</v>
      </c>
      <c r="Q44" s="141"/>
      <c r="S44" s="106">
        <f>SUM(D44:G44)</f>
        <v>0</v>
      </c>
      <c r="T44" s="140">
        <f>S44/$S$46</f>
        <v>0</v>
      </c>
      <c r="U44" s="140"/>
      <c r="V44" s="106">
        <f>SUM(H44:J44)</f>
        <v>3051</v>
      </c>
      <c r="W44" s="140">
        <f>V44/$V$46</f>
        <v>0.15588954375100594</v>
      </c>
      <c r="X44" s="140"/>
    </row>
    <row r="45" spans="1:133" x14ac:dyDescent="0.25">
      <c r="A45" s="26"/>
      <c r="B45" s="27"/>
      <c r="C45" s="28" t="s">
        <v>13</v>
      </c>
      <c r="D45" s="15">
        <v>2663</v>
      </c>
      <c r="E45" s="15">
        <v>6756</v>
      </c>
      <c r="F45" s="15"/>
      <c r="G45" s="15"/>
      <c r="H45" s="15"/>
      <c r="I45" s="15">
        <v>4285</v>
      </c>
      <c r="J45" s="15"/>
      <c r="L45" s="26"/>
      <c r="M45" s="27"/>
      <c r="N45" s="28" t="s">
        <v>13</v>
      </c>
      <c r="O45" s="106">
        <f>SUM(D45:J45)</f>
        <v>13704</v>
      </c>
      <c r="P45" s="140">
        <f>O45/$O$46</f>
        <v>0.44245630404987646</v>
      </c>
      <c r="Q45" s="141"/>
      <c r="S45" s="106">
        <f>SUM(D45:G45)</f>
        <v>9419</v>
      </c>
      <c r="T45" s="140">
        <f>S45/$S$46</f>
        <v>0.82615560038593105</v>
      </c>
      <c r="U45" s="140"/>
      <c r="V45" s="106">
        <f>SUM(H45:J45)</f>
        <v>4285</v>
      </c>
      <c r="W45" s="140">
        <f>V45/$V$46</f>
        <v>0.21894024745101948</v>
      </c>
      <c r="X45" s="140"/>
    </row>
    <row r="46" spans="1:133" x14ac:dyDescent="0.25">
      <c r="A46" s="26"/>
      <c r="B46" s="38" t="s">
        <v>42</v>
      </c>
      <c r="C46" s="28"/>
      <c r="D46" s="25">
        <f t="shared" ref="D46:J46" si="8">SUM(D42:D45)</f>
        <v>2663</v>
      </c>
      <c r="E46" s="25">
        <f t="shared" si="8"/>
        <v>8738</v>
      </c>
      <c r="F46" s="25">
        <f t="shared" si="8"/>
        <v>0</v>
      </c>
      <c r="G46" s="25">
        <f t="shared" si="8"/>
        <v>0</v>
      </c>
      <c r="H46" s="25">
        <f t="shared" si="8"/>
        <v>810</v>
      </c>
      <c r="I46" s="25">
        <f t="shared" si="8"/>
        <v>10796</v>
      </c>
      <c r="J46" s="25">
        <f t="shared" si="8"/>
        <v>7965.55</v>
      </c>
      <c r="L46" s="26"/>
      <c r="M46" s="38" t="s">
        <v>42</v>
      </c>
      <c r="N46" s="38"/>
      <c r="O46" s="107">
        <f>SUM(D46:J46)</f>
        <v>30972.55</v>
      </c>
      <c r="P46" s="141"/>
      <c r="Q46" s="140">
        <f>O46/$O$54</f>
        <v>0.4140827065115929</v>
      </c>
      <c r="S46" s="107">
        <f>SUM(D46:G46)</f>
        <v>11401</v>
      </c>
      <c r="T46" s="140"/>
      <c r="U46" s="140">
        <f>S46/$S$54</f>
        <v>0.7469697962392714</v>
      </c>
      <c r="V46" s="107">
        <f>SUM(H46:J46)</f>
        <v>19571.55</v>
      </c>
      <c r="W46" s="140"/>
      <c r="X46" s="140">
        <f>V46/$V$54</f>
        <v>0.32874034727146961</v>
      </c>
    </row>
    <row r="47" spans="1:133" x14ac:dyDescent="0.25">
      <c r="A47" s="45"/>
      <c r="B47" s="46" t="s">
        <v>41</v>
      </c>
      <c r="C47" s="47"/>
      <c r="D47" s="72">
        <f>D53/D54</f>
        <v>0</v>
      </c>
      <c r="E47" s="72">
        <f>E53/E54</f>
        <v>8.6842930295746676E-2</v>
      </c>
      <c r="F47" s="72">
        <f>F53/F54</f>
        <v>1</v>
      </c>
      <c r="G47" s="72">
        <f>G53/G54</f>
        <v>1</v>
      </c>
      <c r="H47" s="72">
        <f>H53/H54</f>
        <v>0.73293768545994065</v>
      </c>
      <c r="I47" s="72">
        <f>I53/I54</f>
        <v>0.53902647309991458</v>
      </c>
      <c r="J47" s="72">
        <f>J53/J54</f>
        <v>0.75921785818140264</v>
      </c>
      <c r="L47" s="45"/>
      <c r="M47" s="46" t="s">
        <v>41</v>
      </c>
      <c r="N47" s="46"/>
      <c r="O47" s="111"/>
      <c r="P47" s="139"/>
      <c r="Q47" s="139"/>
      <c r="R47" s="124"/>
      <c r="S47" s="125"/>
      <c r="T47" s="145"/>
      <c r="U47" s="145"/>
      <c r="V47" s="111"/>
      <c r="W47" s="145"/>
      <c r="X47" s="145"/>
    </row>
    <row r="48" spans="1:133" x14ac:dyDescent="0.25">
      <c r="A48" s="26"/>
      <c r="B48" s="27"/>
      <c r="C48" s="28" t="s">
        <v>34</v>
      </c>
      <c r="D48" s="15"/>
      <c r="E48" s="15"/>
      <c r="F48" s="15"/>
      <c r="G48" s="15"/>
      <c r="H48" s="15">
        <v>325</v>
      </c>
      <c r="I48" s="15">
        <v>9258</v>
      </c>
      <c r="J48" s="15">
        <v>14351.79</v>
      </c>
      <c r="L48" s="26"/>
      <c r="M48" s="27"/>
      <c r="N48" s="28" t="s">
        <v>34</v>
      </c>
      <c r="O48" s="106">
        <f>SUM(D48:J48)</f>
        <v>23934.79</v>
      </c>
      <c r="P48" s="140">
        <f>O48/$O$53</f>
        <v>0.54613930770331287</v>
      </c>
      <c r="Q48" s="141"/>
      <c r="S48" s="106">
        <f>SUM(D48:G48)</f>
        <v>0</v>
      </c>
      <c r="T48" s="140">
        <f>S48/$S$53</f>
        <v>0</v>
      </c>
      <c r="U48" s="140"/>
      <c r="V48" s="106">
        <f>SUM(H48:J48)</f>
        <v>23934.79</v>
      </c>
      <c r="W48" s="140">
        <f>V48/$V$53</f>
        <v>0.5989173101508054</v>
      </c>
      <c r="X48" s="140"/>
    </row>
    <row r="49" spans="1:133" x14ac:dyDescent="0.25">
      <c r="A49" s="26"/>
      <c r="B49" s="27"/>
      <c r="C49" s="28" t="s">
        <v>32</v>
      </c>
      <c r="D49" s="15">
        <v>0</v>
      </c>
      <c r="E49" s="15">
        <v>414</v>
      </c>
      <c r="F49" s="15">
        <v>1015</v>
      </c>
      <c r="G49" s="15">
        <v>1087</v>
      </c>
      <c r="H49" s="15">
        <v>1439</v>
      </c>
      <c r="I49" s="15">
        <v>1065</v>
      </c>
      <c r="J49" s="15">
        <v>1668.3</v>
      </c>
      <c r="L49" s="26"/>
      <c r="M49" s="27"/>
      <c r="N49" s="28" t="s">
        <v>32</v>
      </c>
      <c r="O49" s="106">
        <f>SUM(D49:J49)</f>
        <v>6688.3</v>
      </c>
      <c r="P49" s="140">
        <f>O49/$O$53</f>
        <v>0.15261230751187155</v>
      </c>
      <c r="Q49" s="141"/>
      <c r="S49" s="106">
        <f>SUM(D49:G49)</f>
        <v>2516</v>
      </c>
      <c r="T49" s="140">
        <f>S49/$S$53</f>
        <v>0.65147591921284309</v>
      </c>
      <c r="U49" s="140"/>
      <c r="V49" s="106">
        <f>SUM(H49:J49)</f>
        <v>4172.3</v>
      </c>
      <c r="W49" s="140">
        <f>V49/$V$53</f>
        <v>0.10440295039740083</v>
      </c>
      <c r="X49" s="140"/>
    </row>
    <row r="50" spans="1:133" x14ac:dyDescent="0.25">
      <c r="A50" s="26"/>
      <c r="B50" s="27"/>
      <c r="C50" s="28" t="s">
        <v>39</v>
      </c>
      <c r="D50" s="15"/>
      <c r="E50" s="15"/>
      <c r="F50" s="15"/>
      <c r="G50" s="15"/>
      <c r="H50" s="15"/>
      <c r="I50" s="15">
        <v>1600</v>
      </c>
      <c r="J50" s="65">
        <v>8820</v>
      </c>
      <c r="L50" s="26"/>
      <c r="M50" s="27"/>
      <c r="N50" s="28" t="s">
        <v>39</v>
      </c>
      <c r="O50" s="106">
        <f>SUM(D50:J50)</f>
        <v>10420</v>
      </c>
      <c r="P50" s="140">
        <f>O50/$O$53</f>
        <v>0.23776150057170004</v>
      </c>
      <c r="Q50" s="141"/>
      <c r="S50" s="106">
        <f>SUM(D50:G50)</f>
        <v>0</v>
      </c>
      <c r="T50" s="140">
        <f>S50/$S$53</f>
        <v>0</v>
      </c>
      <c r="U50" s="140"/>
      <c r="V50" s="106">
        <f>SUM(H50:J50)</f>
        <v>10420</v>
      </c>
      <c r="W50" s="140">
        <f>V50/$V$53</f>
        <v>0.26073838006397348</v>
      </c>
      <c r="X50" s="140"/>
    </row>
    <row r="51" spans="1:133" x14ac:dyDescent="0.25">
      <c r="A51" s="26"/>
      <c r="B51" s="27"/>
      <c r="C51" s="28" t="s">
        <v>15</v>
      </c>
      <c r="D51" s="15">
        <v>0</v>
      </c>
      <c r="E51" s="15">
        <v>417</v>
      </c>
      <c r="F51" s="15">
        <v>54</v>
      </c>
      <c r="G51" s="15">
        <v>57</v>
      </c>
      <c r="H51" s="15">
        <v>99</v>
      </c>
      <c r="I51" s="15">
        <v>449</v>
      </c>
      <c r="J51" s="15">
        <v>276.33999999999997</v>
      </c>
      <c r="L51" s="26"/>
      <c r="M51" s="27"/>
      <c r="N51" s="28" t="s">
        <v>15</v>
      </c>
      <c r="O51" s="106">
        <f>SUM(D51:J51)</f>
        <v>1352.34</v>
      </c>
      <c r="P51" s="140">
        <f>O51/$O$53</f>
        <v>3.0857426840991631E-2</v>
      </c>
      <c r="Q51" s="141"/>
      <c r="S51" s="106">
        <f>SUM(D51:G51)</f>
        <v>528</v>
      </c>
      <c r="T51" s="140">
        <f>S51/$S$53</f>
        <v>0.13671672708441221</v>
      </c>
      <c r="U51" s="140"/>
      <c r="V51" s="106">
        <f>SUM(H51:J51)</f>
        <v>824.33999999999992</v>
      </c>
      <c r="W51" s="140">
        <f>V51/$V$53</f>
        <v>2.0627358562565822E-2</v>
      </c>
      <c r="X51" s="140"/>
    </row>
    <row r="52" spans="1:133" x14ac:dyDescent="0.25">
      <c r="A52" s="26"/>
      <c r="B52" s="27"/>
      <c r="C52" s="28" t="s">
        <v>27</v>
      </c>
      <c r="D52" s="15"/>
      <c r="E52" s="15"/>
      <c r="F52" s="15">
        <v>303</v>
      </c>
      <c r="G52" s="15">
        <v>515</v>
      </c>
      <c r="H52" s="15">
        <v>360</v>
      </c>
      <c r="I52" s="15">
        <v>252</v>
      </c>
      <c r="J52" s="15"/>
      <c r="L52" s="26"/>
      <c r="M52" s="27"/>
      <c r="N52" s="28" t="s">
        <v>27</v>
      </c>
      <c r="O52" s="106">
        <f>SUM(D52:J52)</f>
        <v>1430</v>
      </c>
      <c r="P52" s="140">
        <f>O52/$O$53</f>
        <v>3.2629457372123902E-2</v>
      </c>
      <c r="Q52" s="141"/>
      <c r="S52" s="106">
        <f>SUM(D52:G52)</f>
        <v>818</v>
      </c>
      <c r="T52" s="140">
        <f>S52/$S$53</f>
        <v>0.2118073537027447</v>
      </c>
      <c r="U52" s="140"/>
      <c r="V52" s="106">
        <f>SUM(H52:J52)</f>
        <v>612</v>
      </c>
      <c r="W52" s="140">
        <f>V52/$V$53</f>
        <v>1.5314000825254489E-2</v>
      </c>
      <c r="X52" s="140"/>
    </row>
    <row r="53" spans="1:133" s="1" customFormat="1" x14ac:dyDescent="0.25">
      <c r="A53" s="39"/>
      <c r="B53" s="40" t="s">
        <v>42</v>
      </c>
      <c r="C53" s="24"/>
      <c r="D53" s="25">
        <f t="shared" ref="D53:J53" si="9">SUM(D48:D52)</f>
        <v>0</v>
      </c>
      <c r="E53" s="25">
        <f t="shared" si="9"/>
        <v>831</v>
      </c>
      <c r="F53" s="25">
        <f t="shared" si="9"/>
        <v>1372</v>
      </c>
      <c r="G53" s="25">
        <f t="shared" si="9"/>
        <v>1659</v>
      </c>
      <c r="H53" s="25">
        <f t="shared" si="9"/>
        <v>2223</v>
      </c>
      <c r="I53" s="25">
        <f t="shared" si="9"/>
        <v>12624</v>
      </c>
      <c r="J53" s="25">
        <f t="shared" si="9"/>
        <v>25116.43</v>
      </c>
      <c r="K53" s="11"/>
      <c r="L53" s="39"/>
      <c r="M53" s="40" t="s">
        <v>42</v>
      </c>
      <c r="N53" s="40"/>
      <c r="O53" s="107">
        <f>SUM(D53:J53)</f>
        <v>43825.43</v>
      </c>
      <c r="P53" s="140"/>
      <c r="Q53" s="140">
        <f>O53/$O$54</f>
        <v>0.58591729348840693</v>
      </c>
      <c r="R53" s="117"/>
      <c r="S53" s="107">
        <f>SUM(D53:G53)</f>
        <v>3862</v>
      </c>
      <c r="T53" s="140"/>
      <c r="U53" s="140">
        <f>S53/$S$54</f>
        <v>0.25303020376072854</v>
      </c>
      <c r="V53" s="107">
        <f>SUM(H53:J53)</f>
        <v>39963.43</v>
      </c>
      <c r="W53" s="140"/>
      <c r="X53" s="140">
        <f>V53/$V$54</f>
        <v>0.67125965272853028</v>
      </c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</row>
    <row r="54" spans="1:133" s="4" customFormat="1" x14ac:dyDescent="0.25">
      <c r="A54" s="43" t="s">
        <v>19</v>
      </c>
      <c r="B54" s="43"/>
      <c r="C54" s="43"/>
      <c r="D54" s="44">
        <f t="shared" ref="D54:J54" si="10">SUM(D46+D53)</f>
        <v>2663</v>
      </c>
      <c r="E54" s="44">
        <f t="shared" si="10"/>
        <v>9569</v>
      </c>
      <c r="F54" s="44">
        <f t="shared" si="10"/>
        <v>1372</v>
      </c>
      <c r="G54" s="44">
        <f t="shared" si="10"/>
        <v>1659</v>
      </c>
      <c r="H54" s="44">
        <f t="shared" si="10"/>
        <v>3033</v>
      </c>
      <c r="I54" s="44">
        <f t="shared" si="10"/>
        <v>23420</v>
      </c>
      <c r="J54" s="44">
        <f t="shared" si="10"/>
        <v>33081.980000000003</v>
      </c>
      <c r="K54" s="11"/>
      <c r="L54" s="43" t="s">
        <v>19</v>
      </c>
      <c r="M54" s="43"/>
      <c r="N54" s="43"/>
      <c r="O54" s="112">
        <f>SUM(D54:J54)</f>
        <v>74797.98000000001</v>
      </c>
      <c r="P54" s="142"/>
      <c r="Q54" s="142"/>
      <c r="R54" s="122"/>
      <c r="S54" s="112">
        <f>SUM(D54:G54)</f>
        <v>15263</v>
      </c>
      <c r="T54" s="142"/>
      <c r="U54" s="142"/>
      <c r="V54" s="112">
        <f>SUM(H54:J54)</f>
        <v>59534.98</v>
      </c>
      <c r="W54" s="142"/>
      <c r="X54" s="142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</row>
    <row r="55" spans="1:133" x14ac:dyDescent="0.25">
      <c r="D55" s="12"/>
      <c r="E55" s="12"/>
      <c r="F55" s="12"/>
      <c r="G55" s="12"/>
      <c r="H55" s="12"/>
      <c r="I55" s="12"/>
      <c r="J55" s="12"/>
      <c r="S55" s="10"/>
      <c r="T55" s="10"/>
      <c r="U55" s="10"/>
      <c r="V55" s="10"/>
      <c r="W55" s="10"/>
      <c r="X55" s="10"/>
    </row>
    <row r="56" spans="1:133" s="5" customFormat="1" x14ac:dyDescent="0.25">
      <c r="A56" s="66" t="s">
        <v>16</v>
      </c>
      <c r="B56" s="66"/>
      <c r="C56" s="66"/>
      <c r="D56" s="69">
        <f t="shared" ref="D56:J56" si="11">D38-D54</f>
        <v>162</v>
      </c>
      <c r="E56" s="69">
        <f>E38-E54</f>
        <v>-1094</v>
      </c>
      <c r="F56" s="69">
        <f t="shared" si="11"/>
        <v>6728</v>
      </c>
      <c r="G56" s="69">
        <f t="shared" si="11"/>
        <v>226</v>
      </c>
      <c r="H56" s="69">
        <f t="shared" si="11"/>
        <v>25946</v>
      </c>
      <c r="I56" s="69">
        <f t="shared" si="11"/>
        <v>-3591</v>
      </c>
      <c r="J56" s="69">
        <f t="shared" si="11"/>
        <v>4231</v>
      </c>
      <c r="K56" s="6"/>
      <c r="L56" s="6"/>
      <c r="M56" s="6"/>
      <c r="N56" s="6"/>
      <c r="O56" s="114"/>
      <c r="P56" s="7"/>
      <c r="Q56" s="7"/>
      <c r="R56" s="118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</row>
    <row r="57" spans="1:133" x14ac:dyDescent="0.25">
      <c r="A57" s="67"/>
      <c r="B57" s="67"/>
      <c r="C57" s="67"/>
      <c r="D57" s="68"/>
      <c r="E57" s="68"/>
      <c r="F57" s="68"/>
      <c r="G57" s="68"/>
      <c r="H57" s="68"/>
      <c r="I57" s="68"/>
      <c r="J57" s="68"/>
      <c r="S57" s="10"/>
      <c r="T57" s="10"/>
      <c r="U57" s="10"/>
      <c r="V57" s="10"/>
      <c r="W57" s="10"/>
      <c r="X57" s="10"/>
    </row>
    <row r="58" spans="1:133" s="5" customFormat="1" x14ac:dyDescent="0.25">
      <c r="A58" s="66" t="s">
        <v>28</v>
      </c>
      <c r="B58" s="66"/>
      <c r="C58" s="66"/>
      <c r="D58" s="69">
        <v>0</v>
      </c>
      <c r="E58" s="69">
        <f t="shared" ref="E58:J58" si="12">D16</f>
        <v>162</v>
      </c>
      <c r="F58" s="69">
        <f t="shared" si="12"/>
        <v>-932</v>
      </c>
      <c r="G58" s="69">
        <f t="shared" si="12"/>
        <v>5796</v>
      </c>
      <c r="H58" s="69">
        <f t="shared" si="12"/>
        <v>6022</v>
      </c>
      <c r="I58" s="69">
        <f t="shared" si="12"/>
        <v>31968</v>
      </c>
      <c r="J58" s="69">
        <f t="shared" si="12"/>
        <v>28377</v>
      </c>
      <c r="K58" s="7"/>
      <c r="L58" s="7"/>
      <c r="M58" s="7"/>
      <c r="N58" s="7"/>
      <c r="O58" s="114"/>
      <c r="P58" s="7"/>
      <c r="Q58" s="7"/>
      <c r="R58" s="118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</row>
    <row r="59" spans="1:133" s="1" customFormat="1" x14ac:dyDescent="0.25">
      <c r="A59" s="67"/>
      <c r="B59" s="67"/>
      <c r="C59" s="67"/>
      <c r="D59" s="68"/>
      <c r="E59" s="68"/>
      <c r="F59" s="68"/>
      <c r="G59" s="68"/>
      <c r="H59" s="68"/>
      <c r="I59" s="68"/>
      <c r="J59" s="68"/>
      <c r="K59" s="11"/>
      <c r="L59" s="11"/>
      <c r="M59" s="11"/>
      <c r="N59" s="11"/>
      <c r="O59" s="115"/>
      <c r="P59" s="74"/>
      <c r="Q59" s="74"/>
      <c r="R59" s="117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</row>
    <row r="60" spans="1:133" s="5" customFormat="1" x14ac:dyDescent="0.25">
      <c r="A60" s="66" t="s">
        <v>29</v>
      </c>
      <c r="B60" s="66"/>
      <c r="C60" s="66"/>
      <c r="D60" s="69">
        <f t="shared" ref="D60:J60" si="13">D56+D58</f>
        <v>162</v>
      </c>
      <c r="E60" s="69">
        <f t="shared" si="13"/>
        <v>-932</v>
      </c>
      <c r="F60" s="69">
        <f t="shared" si="13"/>
        <v>5796</v>
      </c>
      <c r="G60" s="69">
        <f t="shared" si="13"/>
        <v>6022</v>
      </c>
      <c r="H60" s="69">
        <f t="shared" si="13"/>
        <v>31968</v>
      </c>
      <c r="I60" s="69">
        <f t="shared" si="13"/>
        <v>28377</v>
      </c>
      <c r="J60" s="69">
        <f t="shared" si="13"/>
        <v>32608</v>
      </c>
      <c r="K60" s="6"/>
      <c r="L60" s="6"/>
      <c r="M60" s="6"/>
      <c r="N60" s="6"/>
      <c r="O60" s="114"/>
      <c r="P60" s="7"/>
      <c r="Q60" s="7"/>
      <c r="R60" s="118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</row>
    <row r="61" spans="1:133" s="1" customFormat="1" x14ac:dyDescent="0.25">
      <c r="D61" s="3"/>
      <c r="E61" s="3"/>
      <c r="F61" s="3"/>
      <c r="G61" s="3"/>
      <c r="H61" s="3"/>
      <c r="I61" s="3"/>
      <c r="J61" s="3"/>
      <c r="K61" s="11"/>
      <c r="L61" s="11"/>
      <c r="M61" s="11"/>
      <c r="N61" s="11"/>
      <c r="O61" s="115"/>
      <c r="P61" s="74"/>
      <c r="Q61" s="74"/>
      <c r="R61" s="117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</row>
    <row r="62" spans="1:133" x14ac:dyDescent="0.25">
      <c r="D62" s="2" t="s">
        <v>54</v>
      </c>
      <c r="E62" s="2" t="s">
        <v>54</v>
      </c>
      <c r="F62" s="2" t="s">
        <v>55</v>
      </c>
      <c r="G62" s="2" t="s">
        <v>55</v>
      </c>
      <c r="H62" s="2" t="s">
        <v>55</v>
      </c>
      <c r="I62" s="2" t="s">
        <v>55</v>
      </c>
      <c r="J62" s="2" t="s">
        <v>55</v>
      </c>
      <c r="S62" s="10"/>
      <c r="T62" s="10"/>
      <c r="U62" s="10"/>
      <c r="V62" s="10"/>
      <c r="W62" s="10"/>
      <c r="X62" s="10"/>
    </row>
    <row r="63" spans="1:133" x14ac:dyDescent="0.25">
      <c r="S63" s="10"/>
      <c r="T63" s="10"/>
      <c r="U63" s="10"/>
      <c r="V63" s="10"/>
      <c r="W63" s="10"/>
      <c r="X63" s="10"/>
    </row>
    <row r="64" spans="1:133" x14ac:dyDescent="0.25">
      <c r="S64" s="10"/>
      <c r="T64" s="10"/>
      <c r="U64" s="10"/>
      <c r="V64" s="10"/>
      <c r="W64" s="10"/>
      <c r="X64" s="10"/>
    </row>
    <row r="65" spans="19:24" x14ac:dyDescent="0.25">
      <c r="S65" s="10"/>
      <c r="T65" s="10"/>
      <c r="U65" s="10"/>
      <c r="V65" s="10"/>
      <c r="W65" s="10"/>
      <c r="X65" s="10"/>
    </row>
    <row r="66" spans="19:24" x14ac:dyDescent="0.25">
      <c r="S66" s="10"/>
      <c r="T66" s="10"/>
      <c r="U66" s="10"/>
      <c r="V66" s="10"/>
      <c r="W66" s="10"/>
      <c r="X66" s="10"/>
    </row>
    <row r="67" spans="19:24" x14ac:dyDescent="0.25">
      <c r="S67" s="10"/>
      <c r="T67" s="10"/>
      <c r="U67" s="10"/>
      <c r="V67" s="10"/>
      <c r="W67" s="10"/>
      <c r="X67" s="10"/>
    </row>
    <row r="68" spans="19:24" x14ac:dyDescent="0.25">
      <c r="S68" s="10"/>
      <c r="T68" s="10"/>
      <c r="U68" s="10"/>
      <c r="V68" s="10"/>
      <c r="W68" s="10"/>
      <c r="X68" s="10"/>
    </row>
    <row r="69" spans="19:24" x14ac:dyDescent="0.25">
      <c r="S69" s="10"/>
      <c r="T69" s="10"/>
      <c r="U69" s="10"/>
      <c r="V69" s="10"/>
      <c r="W69" s="10"/>
      <c r="X69" s="10"/>
    </row>
    <row r="70" spans="19:24" x14ac:dyDescent="0.25">
      <c r="S70" s="10"/>
      <c r="T70" s="10"/>
      <c r="U70" s="10"/>
      <c r="V70" s="10"/>
      <c r="W70" s="10"/>
      <c r="X70" s="10"/>
    </row>
    <row r="71" spans="19:24" x14ac:dyDescent="0.25">
      <c r="S71" s="10"/>
      <c r="T71" s="10"/>
      <c r="U71" s="10"/>
      <c r="V71" s="10"/>
      <c r="W71" s="10"/>
      <c r="X71" s="10"/>
    </row>
    <row r="72" spans="19:24" x14ac:dyDescent="0.25">
      <c r="S72" s="10"/>
      <c r="T72" s="10"/>
      <c r="U72" s="10"/>
      <c r="V72" s="10"/>
      <c r="W72" s="10"/>
      <c r="X72" s="10"/>
    </row>
    <row r="73" spans="19:24" x14ac:dyDescent="0.25">
      <c r="S73" s="10"/>
      <c r="T73" s="10"/>
      <c r="U73" s="10"/>
      <c r="V73" s="10"/>
      <c r="W73" s="10"/>
      <c r="X73" s="10"/>
    </row>
    <row r="74" spans="19:24" x14ac:dyDescent="0.25">
      <c r="S74" s="10"/>
      <c r="T74" s="10"/>
      <c r="U74" s="10"/>
      <c r="V74" s="10"/>
      <c r="W74" s="10"/>
      <c r="X74" s="10"/>
    </row>
    <row r="75" spans="19:24" x14ac:dyDescent="0.25">
      <c r="S75" s="10"/>
      <c r="T75" s="10"/>
      <c r="U75" s="10"/>
      <c r="V75" s="10"/>
      <c r="W75" s="10"/>
      <c r="X75" s="10"/>
    </row>
    <row r="76" spans="19:24" x14ac:dyDescent="0.25">
      <c r="S76" s="10"/>
      <c r="T76" s="10"/>
      <c r="U76" s="10"/>
      <c r="V76" s="10"/>
      <c r="W76" s="10"/>
      <c r="X76" s="10"/>
    </row>
    <row r="77" spans="19:24" x14ac:dyDescent="0.25">
      <c r="S77" s="10"/>
      <c r="T77" s="10"/>
      <c r="U77" s="10"/>
      <c r="V77" s="10"/>
      <c r="W77" s="10"/>
      <c r="X77" s="10"/>
    </row>
    <row r="78" spans="19:24" x14ac:dyDescent="0.25">
      <c r="S78" s="10"/>
      <c r="T78" s="10"/>
      <c r="U78" s="10"/>
      <c r="V78" s="10"/>
      <c r="W78" s="10"/>
      <c r="X78" s="10"/>
    </row>
    <row r="79" spans="19:24" x14ac:dyDescent="0.25">
      <c r="S79" s="10"/>
      <c r="T79" s="10"/>
      <c r="U79" s="10"/>
      <c r="V79" s="10"/>
      <c r="W79" s="10"/>
      <c r="X79" s="10"/>
    </row>
    <row r="80" spans="19:24" x14ac:dyDescent="0.25">
      <c r="S80" s="10"/>
      <c r="T80" s="10"/>
      <c r="U80" s="10"/>
      <c r="V80" s="10"/>
      <c r="W80" s="10"/>
      <c r="X80" s="10"/>
    </row>
    <row r="81" spans="19:24" x14ac:dyDescent="0.25">
      <c r="S81" s="10"/>
      <c r="T81" s="10"/>
      <c r="U81" s="10"/>
      <c r="V81" s="10"/>
      <c r="W81" s="10"/>
      <c r="X81" s="10"/>
    </row>
    <row r="82" spans="19:24" x14ac:dyDescent="0.25">
      <c r="S82" s="10"/>
      <c r="T82" s="10"/>
      <c r="U82" s="10"/>
      <c r="V82" s="10"/>
      <c r="W82" s="10"/>
      <c r="X82" s="10"/>
    </row>
    <row r="83" spans="19:24" x14ac:dyDescent="0.25">
      <c r="S83" s="10"/>
      <c r="T83" s="10"/>
      <c r="U83" s="10"/>
      <c r="V83" s="10"/>
      <c r="W83" s="10"/>
      <c r="X83" s="10"/>
    </row>
    <row r="84" spans="19:24" x14ac:dyDescent="0.25">
      <c r="S84" s="10"/>
      <c r="T84" s="10"/>
      <c r="U84" s="10"/>
      <c r="V84" s="10"/>
      <c r="W84" s="10"/>
      <c r="X84" s="10"/>
    </row>
    <row r="85" spans="19:24" x14ac:dyDescent="0.25">
      <c r="S85" s="10"/>
      <c r="T85" s="10"/>
      <c r="U85" s="10"/>
      <c r="V85" s="10"/>
      <c r="W85" s="10"/>
      <c r="X85" s="10"/>
    </row>
    <row r="86" spans="19:24" x14ac:dyDescent="0.25">
      <c r="S86" s="10"/>
      <c r="T86" s="10"/>
      <c r="U86" s="10"/>
      <c r="V86" s="10"/>
      <c r="W86" s="10"/>
      <c r="X86" s="10"/>
    </row>
    <row r="87" spans="19:24" x14ac:dyDescent="0.25">
      <c r="S87" s="10"/>
      <c r="T87" s="10"/>
      <c r="U87" s="10"/>
      <c r="V87" s="10"/>
      <c r="W87" s="10"/>
      <c r="X87" s="10"/>
    </row>
    <row r="88" spans="19:24" x14ac:dyDescent="0.25">
      <c r="S88" s="10"/>
      <c r="T88" s="10"/>
      <c r="U88" s="10"/>
      <c r="V88" s="10"/>
      <c r="W88" s="10"/>
      <c r="X88" s="10"/>
    </row>
    <row r="89" spans="19:24" x14ac:dyDescent="0.25">
      <c r="S89" s="10"/>
      <c r="T89" s="10"/>
      <c r="U89" s="10"/>
      <c r="V89" s="10"/>
      <c r="W89" s="10"/>
      <c r="X89" s="10"/>
    </row>
    <row r="90" spans="19:24" x14ac:dyDescent="0.25">
      <c r="S90" s="10"/>
      <c r="T90" s="10"/>
      <c r="U90" s="10"/>
      <c r="V90" s="10"/>
      <c r="W90" s="10"/>
      <c r="X90" s="10"/>
    </row>
    <row r="91" spans="19:24" x14ac:dyDescent="0.25">
      <c r="S91" s="10"/>
      <c r="T91" s="10"/>
      <c r="U91" s="10"/>
      <c r="V91" s="10"/>
      <c r="W91" s="10"/>
      <c r="X91" s="10"/>
    </row>
    <row r="92" spans="19:24" x14ac:dyDescent="0.25">
      <c r="S92" s="10"/>
      <c r="T92" s="10"/>
      <c r="U92" s="10"/>
      <c r="V92" s="10"/>
      <c r="W92" s="10"/>
      <c r="X92" s="10"/>
    </row>
    <row r="93" spans="19:24" x14ac:dyDescent="0.25">
      <c r="S93" s="10"/>
      <c r="T93" s="10"/>
      <c r="U93" s="10"/>
      <c r="V93" s="10"/>
      <c r="W93" s="10"/>
      <c r="X93" s="10"/>
    </row>
    <row r="94" spans="19:24" x14ac:dyDescent="0.25">
      <c r="S94" s="10"/>
      <c r="T94" s="10"/>
      <c r="U94" s="10"/>
      <c r="V94" s="10"/>
      <c r="W94" s="10"/>
      <c r="X94" s="10"/>
    </row>
    <row r="95" spans="19:24" x14ac:dyDescent="0.25">
      <c r="S95" s="10"/>
      <c r="T95" s="10"/>
      <c r="U95" s="10"/>
      <c r="V95" s="10"/>
      <c r="W95" s="10"/>
      <c r="X95" s="10"/>
    </row>
    <row r="96" spans="19:24" x14ac:dyDescent="0.25">
      <c r="S96" s="10"/>
      <c r="T96" s="10"/>
      <c r="U96" s="10"/>
      <c r="V96" s="10"/>
      <c r="W96" s="10"/>
      <c r="X96" s="10"/>
    </row>
    <row r="97" spans="19:24" x14ac:dyDescent="0.25">
      <c r="S97" s="10"/>
      <c r="T97" s="10"/>
      <c r="U97" s="10"/>
      <c r="V97" s="10"/>
      <c r="W97" s="10"/>
      <c r="X97" s="10"/>
    </row>
    <row r="98" spans="19:24" x14ac:dyDescent="0.25">
      <c r="S98" s="10"/>
      <c r="T98" s="10"/>
      <c r="U98" s="10"/>
      <c r="V98" s="10"/>
      <c r="W98" s="10"/>
      <c r="X98" s="10"/>
    </row>
    <row r="99" spans="19:24" x14ac:dyDescent="0.25">
      <c r="S99" s="10"/>
      <c r="T99" s="10"/>
      <c r="U99" s="10"/>
      <c r="V99" s="10"/>
      <c r="W99" s="10"/>
      <c r="X99" s="10"/>
    </row>
    <row r="100" spans="19:24" x14ac:dyDescent="0.25">
      <c r="S100" s="10"/>
      <c r="T100" s="10"/>
      <c r="U100" s="10"/>
      <c r="V100" s="10"/>
      <c r="W100" s="10"/>
      <c r="X100" s="10"/>
    </row>
    <row r="101" spans="19:24" x14ac:dyDescent="0.25">
      <c r="S101" s="10"/>
      <c r="T101" s="10"/>
      <c r="U101" s="10"/>
      <c r="V101" s="10"/>
      <c r="W101" s="10"/>
      <c r="X101" s="10"/>
    </row>
    <row r="102" spans="19:24" x14ac:dyDescent="0.25">
      <c r="S102" s="10"/>
      <c r="T102" s="10"/>
      <c r="U102" s="10"/>
      <c r="V102" s="10"/>
      <c r="W102" s="10"/>
      <c r="X102" s="10"/>
    </row>
    <row r="103" spans="19:24" x14ac:dyDescent="0.25">
      <c r="S103" s="10"/>
      <c r="T103" s="10"/>
      <c r="U103" s="10"/>
      <c r="V103" s="10"/>
      <c r="W103" s="10"/>
      <c r="X103" s="10"/>
    </row>
    <row r="104" spans="19:24" x14ac:dyDescent="0.25">
      <c r="S104" s="10"/>
      <c r="T104" s="10"/>
      <c r="U104" s="10"/>
      <c r="V104" s="10"/>
      <c r="W104" s="10"/>
      <c r="X104" s="10"/>
    </row>
    <row r="105" spans="19:24" x14ac:dyDescent="0.25">
      <c r="S105" s="10"/>
      <c r="T105" s="10"/>
      <c r="U105" s="10"/>
      <c r="V105" s="10"/>
      <c r="W105" s="10"/>
      <c r="X105" s="10"/>
    </row>
    <row r="106" spans="19:24" x14ac:dyDescent="0.25">
      <c r="S106" s="10"/>
      <c r="T106" s="10"/>
      <c r="U106" s="10"/>
      <c r="V106" s="10"/>
      <c r="W106" s="10"/>
      <c r="X106" s="10"/>
    </row>
    <row r="107" spans="19:24" x14ac:dyDescent="0.25">
      <c r="S107" s="10"/>
      <c r="T107" s="10"/>
      <c r="U107" s="10"/>
      <c r="V107" s="10"/>
      <c r="W107" s="10"/>
      <c r="X107" s="10"/>
    </row>
    <row r="108" spans="19:24" x14ac:dyDescent="0.25">
      <c r="S108" s="10"/>
      <c r="T108" s="10"/>
      <c r="U108" s="10"/>
      <c r="V108" s="10"/>
      <c r="W108" s="10"/>
      <c r="X108" s="10"/>
    </row>
    <row r="109" spans="19:24" x14ac:dyDescent="0.25">
      <c r="S109" s="10"/>
      <c r="T109" s="10"/>
      <c r="U109" s="10"/>
      <c r="V109" s="10"/>
      <c r="W109" s="10"/>
      <c r="X109" s="10"/>
    </row>
    <row r="110" spans="19:24" x14ac:dyDescent="0.25">
      <c r="S110" s="10"/>
      <c r="T110" s="10"/>
      <c r="U110" s="10"/>
      <c r="V110" s="10"/>
      <c r="W110" s="10"/>
      <c r="X110" s="10"/>
    </row>
    <row r="111" spans="19:24" x14ac:dyDescent="0.25">
      <c r="S111" s="10"/>
      <c r="T111" s="10"/>
      <c r="U111" s="10"/>
      <c r="V111" s="10"/>
      <c r="W111" s="10"/>
      <c r="X111" s="10"/>
    </row>
    <row r="112" spans="19:24" x14ac:dyDescent="0.25">
      <c r="S112" s="10"/>
      <c r="T112" s="10"/>
      <c r="U112" s="10"/>
      <c r="V112" s="10"/>
      <c r="W112" s="10"/>
      <c r="X112" s="10"/>
    </row>
    <row r="113" spans="19:24" x14ac:dyDescent="0.25">
      <c r="S113" s="10"/>
      <c r="T113" s="10"/>
      <c r="U113" s="10"/>
      <c r="V113" s="10"/>
      <c r="W113" s="10"/>
      <c r="X113" s="10"/>
    </row>
    <row r="114" spans="19:24" x14ac:dyDescent="0.25">
      <c r="S114" s="10"/>
      <c r="T114" s="10"/>
      <c r="U114" s="10"/>
      <c r="V114" s="10"/>
      <c r="W114" s="10"/>
      <c r="X114" s="10"/>
    </row>
    <row r="115" spans="19:24" x14ac:dyDescent="0.25">
      <c r="S115" s="10"/>
      <c r="T115" s="10"/>
      <c r="U115" s="10"/>
      <c r="V115" s="10"/>
      <c r="W115" s="10"/>
      <c r="X115" s="10"/>
    </row>
    <row r="116" spans="19:24" x14ac:dyDescent="0.25">
      <c r="S116" s="10"/>
      <c r="T116" s="10"/>
      <c r="U116" s="10"/>
      <c r="V116" s="10"/>
      <c r="W116" s="10"/>
      <c r="X116" s="10"/>
    </row>
    <row r="117" spans="19:24" x14ac:dyDescent="0.25">
      <c r="S117" s="10"/>
      <c r="T117" s="10"/>
      <c r="U117" s="10"/>
      <c r="V117" s="10"/>
      <c r="W117" s="10"/>
      <c r="X117" s="10"/>
    </row>
    <row r="118" spans="19:24" x14ac:dyDescent="0.25">
      <c r="S118" s="10"/>
      <c r="T118" s="10"/>
      <c r="U118" s="10"/>
      <c r="V118" s="10"/>
      <c r="W118" s="10"/>
      <c r="X118" s="10"/>
    </row>
    <row r="119" spans="19:24" x14ac:dyDescent="0.25">
      <c r="S119" s="10"/>
      <c r="T119" s="10"/>
      <c r="U119" s="10"/>
      <c r="V119" s="10"/>
      <c r="W119" s="10"/>
      <c r="X119" s="10"/>
    </row>
    <row r="120" spans="19:24" x14ac:dyDescent="0.25">
      <c r="S120" s="10"/>
      <c r="T120" s="10"/>
      <c r="U120" s="10"/>
      <c r="V120" s="10"/>
      <c r="W120" s="10"/>
      <c r="X120" s="10"/>
    </row>
    <row r="121" spans="19:24" x14ac:dyDescent="0.25">
      <c r="S121" s="10"/>
      <c r="T121" s="10"/>
      <c r="U121" s="10"/>
      <c r="V121" s="10"/>
      <c r="W121" s="10"/>
      <c r="X121" s="10"/>
    </row>
    <row r="122" spans="19:24" x14ac:dyDescent="0.25">
      <c r="S122" s="10"/>
      <c r="T122" s="10"/>
      <c r="U122" s="10"/>
      <c r="V122" s="10"/>
      <c r="W122" s="10"/>
      <c r="X122" s="10"/>
    </row>
    <row r="123" spans="19:24" x14ac:dyDescent="0.25">
      <c r="S123" s="10"/>
      <c r="T123" s="10"/>
      <c r="U123" s="10"/>
      <c r="V123" s="10"/>
      <c r="W123" s="10"/>
      <c r="X123" s="10"/>
    </row>
    <row r="124" spans="19:24" x14ac:dyDescent="0.25">
      <c r="S124" s="10"/>
      <c r="T124" s="10"/>
      <c r="U124" s="10"/>
      <c r="V124" s="10"/>
      <c r="W124" s="10"/>
      <c r="X124" s="10"/>
    </row>
    <row r="125" spans="19:24" x14ac:dyDescent="0.25">
      <c r="S125" s="10"/>
      <c r="T125" s="10"/>
      <c r="U125" s="10"/>
      <c r="V125" s="10"/>
      <c r="W125" s="10"/>
      <c r="X125" s="10"/>
    </row>
    <row r="126" spans="19:24" x14ac:dyDescent="0.25">
      <c r="S126" s="10"/>
      <c r="T126" s="10"/>
      <c r="U126" s="10"/>
      <c r="V126" s="10"/>
      <c r="W126" s="10"/>
      <c r="X126" s="10"/>
    </row>
    <row r="127" spans="19:24" x14ac:dyDescent="0.25">
      <c r="S127" s="10"/>
      <c r="T127" s="10"/>
      <c r="U127" s="10"/>
      <c r="V127" s="10"/>
      <c r="W127" s="10"/>
      <c r="X127" s="10"/>
    </row>
    <row r="128" spans="19:24" x14ac:dyDescent="0.25">
      <c r="S128" s="10"/>
      <c r="T128" s="10"/>
      <c r="U128" s="10"/>
      <c r="V128" s="10"/>
      <c r="W128" s="10"/>
      <c r="X128" s="10"/>
    </row>
    <row r="129" spans="19:24" x14ac:dyDescent="0.25">
      <c r="S129" s="10"/>
      <c r="T129" s="10"/>
      <c r="U129" s="10"/>
      <c r="V129" s="10"/>
      <c r="W129" s="10"/>
      <c r="X129" s="10"/>
    </row>
    <row r="130" spans="19:24" x14ac:dyDescent="0.25">
      <c r="S130" s="10"/>
      <c r="T130" s="10"/>
      <c r="U130" s="10"/>
      <c r="V130" s="10"/>
      <c r="W130" s="10"/>
      <c r="X130" s="10"/>
    </row>
    <row r="131" spans="19:24" x14ac:dyDescent="0.25">
      <c r="S131" s="10"/>
      <c r="T131" s="10"/>
      <c r="U131" s="10"/>
      <c r="V131" s="10"/>
      <c r="W131" s="10"/>
      <c r="X131" s="10"/>
    </row>
    <row r="132" spans="19:24" x14ac:dyDescent="0.25">
      <c r="S132" s="10"/>
      <c r="T132" s="10"/>
      <c r="U132" s="10"/>
      <c r="V132" s="10"/>
      <c r="W132" s="10"/>
      <c r="X132" s="10"/>
    </row>
    <row r="133" spans="19:24" x14ac:dyDescent="0.25">
      <c r="S133" s="10"/>
      <c r="T133" s="10"/>
      <c r="U133" s="10"/>
      <c r="V133" s="10"/>
      <c r="W133" s="10"/>
      <c r="X133" s="10"/>
    </row>
    <row r="134" spans="19:24" x14ac:dyDescent="0.25">
      <c r="S134" s="10"/>
      <c r="T134" s="10"/>
      <c r="U134" s="10"/>
      <c r="V134" s="10"/>
      <c r="W134" s="10"/>
      <c r="X134" s="10"/>
    </row>
    <row r="135" spans="19:24" x14ac:dyDescent="0.25">
      <c r="S135" s="10"/>
      <c r="T135" s="10"/>
      <c r="U135" s="10"/>
      <c r="V135" s="10"/>
      <c r="W135" s="10"/>
      <c r="X135" s="10"/>
    </row>
    <row r="136" spans="19:24" x14ac:dyDescent="0.25">
      <c r="S136" s="10"/>
      <c r="T136" s="10"/>
      <c r="U136" s="10"/>
      <c r="V136" s="10"/>
      <c r="W136" s="10"/>
      <c r="X136" s="10"/>
    </row>
    <row r="137" spans="19:24" x14ac:dyDescent="0.25">
      <c r="S137" s="10"/>
      <c r="T137" s="10"/>
      <c r="U137" s="10"/>
      <c r="V137" s="10"/>
      <c r="W137" s="10"/>
      <c r="X137" s="10"/>
    </row>
    <row r="138" spans="19:24" x14ac:dyDescent="0.25">
      <c r="S138" s="10"/>
      <c r="T138" s="10"/>
      <c r="U138" s="10"/>
      <c r="V138" s="10"/>
      <c r="W138" s="10"/>
      <c r="X138" s="10"/>
    </row>
    <row r="139" spans="19:24" x14ac:dyDescent="0.25">
      <c r="S139" s="10"/>
      <c r="T139" s="10"/>
      <c r="U139" s="10"/>
      <c r="V139" s="10"/>
      <c r="W139" s="10"/>
      <c r="X139" s="10"/>
    </row>
    <row r="140" spans="19:24" x14ac:dyDescent="0.25">
      <c r="S140" s="10"/>
      <c r="T140" s="10"/>
      <c r="U140" s="10"/>
      <c r="V140" s="10"/>
      <c r="W140" s="10"/>
      <c r="X140" s="10"/>
    </row>
    <row r="141" spans="19:24" x14ac:dyDescent="0.25">
      <c r="S141" s="10"/>
      <c r="T141" s="10"/>
      <c r="U141" s="10"/>
      <c r="V141" s="10"/>
      <c r="W141" s="10"/>
      <c r="X141" s="10"/>
    </row>
    <row r="142" spans="19:24" x14ac:dyDescent="0.25">
      <c r="S142" s="10"/>
      <c r="T142" s="10"/>
      <c r="U142" s="10"/>
      <c r="V142" s="10"/>
      <c r="W142" s="10"/>
      <c r="X142" s="10"/>
    </row>
    <row r="143" spans="19:24" x14ac:dyDescent="0.25">
      <c r="S143" s="10"/>
      <c r="T143" s="10"/>
      <c r="U143" s="10"/>
      <c r="V143" s="10"/>
      <c r="W143" s="10"/>
      <c r="X143" s="10"/>
    </row>
    <row r="144" spans="19:24" x14ac:dyDescent="0.25">
      <c r="S144" s="10"/>
      <c r="T144" s="10"/>
      <c r="U144" s="10"/>
      <c r="V144" s="10"/>
      <c r="W144" s="10"/>
      <c r="X144" s="10"/>
    </row>
    <row r="145" spans="19:24" x14ac:dyDescent="0.25">
      <c r="S145" s="10"/>
      <c r="T145" s="10"/>
      <c r="U145" s="10"/>
      <c r="V145" s="10"/>
      <c r="W145" s="10"/>
      <c r="X145" s="10"/>
    </row>
    <row r="146" spans="19:24" x14ac:dyDescent="0.25">
      <c r="S146" s="10"/>
      <c r="T146" s="10"/>
      <c r="U146" s="10"/>
      <c r="V146" s="10"/>
      <c r="W146" s="10"/>
      <c r="X146" s="10"/>
    </row>
    <row r="147" spans="19:24" x14ac:dyDescent="0.25">
      <c r="S147" s="10"/>
      <c r="T147" s="10"/>
      <c r="U147" s="10"/>
      <c r="V147" s="10"/>
      <c r="W147" s="10"/>
      <c r="X147" s="10"/>
    </row>
    <row r="148" spans="19:24" x14ac:dyDescent="0.25">
      <c r="S148" s="10"/>
      <c r="T148" s="10"/>
      <c r="U148" s="10"/>
      <c r="V148" s="10"/>
      <c r="W148" s="10"/>
      <c r="X148" s="10"/>
    </row>
    <row r="149" spans="19:24" x14ac:dyDescent="0.25">
      <c r="S149" s="10"/>
      <c r="T149" s="10"/>
      <c r="U149" s="10"/>
      <c r="V149" s="10"/>
      <c r="W149" s="10"/>
      <c r="X149" s="10"/>
    </row>
    <row r="150" spans="19:24" x14ac:dyDescent="0.25">
      <c r="S150" s="10"/>
      <c r="T150" s="10"/>
      <c r="U150" s="10"/>
      <c r="V150" s="10"/>
      <c r="W150" s="10"/>
      <c r="X150" s="10"/>
    </row>
    <row r="151" spans="19:24" x14ac:dyDescent="0.25">
      <c r="S151" s="10"/>
      <c r="T151" s="10"/>
      <c r="U151" s="10"/>
      <c r="V151" s="10"/>
      <c r="W151" s="10"/>
      <c r="X151" s="10"/>
    </row>
    <row r="152" spans="19:24" x14ac:dyDescent="0.25">
      <c r="S152" s="10"/>
      <c r="T152" s="10"/>
      <c r="U152" s="10"/>
      <c r="V152" s="10"/>
      <c r="W152" s="10"/>
      <c r="X152" s="10"/>
    </row>
    <row r="153" spans="19:24" x14ac:dyDescent="0.25">
      <c r="S153" s="10"/>
      <c r="T153" s="10"/>
      <c r="U153" s="10"/>
      <c r="V153" s="10"/>
      <c r="W153" s="10"/>
      <c r="X153" s="10"/>
    </row>
    <row r="154" spans="19:24" x14ac:dyDescent="0.25">
      <c r="S154" s="10"/>
      <c r="T154" s="10"/>
      <c r="U154" s="10"/>
      <c r="V154" s="10"/>
      <c r="W154" s="10"/>
      <c r="X154" s="10"/>
    </row>
    <row r="155" spans="19:24" x14ac:dyDescent="0.25">
      <c r="S155" s="10"/>
      <c r="T155" s="10"/>
      <c r="U155" s="10"/>
      <c r="V155" s="10"/>
      <c r="W155" s="10"/>
      <c r="X155" s="10"/>
    </row>
    <row r="156" spans="19:24" x14ac:dyDescent="0.25">
      <c r="S156" s="10"/>
      <c r="T156" s="10"/>
      <c r="U156" s="10"/>
      <c r="V156" s="10"/>
      <c r="W156" s="10"/>
      <c r="X156" s="10"/>
    </row>
    <row r="157" spans="19:24" x14ac:dyDescent="0.25">
      <c r="S157" s="10"/>
      <c r="T157" s="10"/>
      <c r="U157" s="10"/>
      <c r="V157" s="10"/>
      <c r="W157" s="10"/>
      <c r="X157" s="10"/>
    </row>
    <row r="158" spans="19:24" x14ac:dyDescent="0.25">
      <c r="S158" s="10"/>
      <c r="T158" s="10"/>
      <c r="U158" s="10"/>
      <c r="V158" s="10"/>
      <c r="W158" s="10"/>
      <c r="X158" s="10"/>
    </row>
    <row r="159" spans="19:24" x14ac:dyDescent="0.25">
      <c r="S159" s="10"/>
      <c r="T159" s="10"/>
      <c r="U159" s="10"/>
      <c r="V159" s="10"/>
      <c r="W159" s="10"/>
      <c r="X159" s="10"/>
    </row>
    <row r="160" spans="19:24" x14ac:dyDescent="0.25">
      <c r="S160" s="10"/>
      <c r="T160" s="10"/>
      <c r="U160" s="10"/>
      <c r="V160" s="10"/>
      <c r="W160" s="10"/>
      <c r="X160" s="10"/>
    </row>
    <row r="161" spans="19:24" x14ac:dyDescent="0.25">
      <c r="S161" s="10"/>
      <c r="T161" s="10"/>
      <c r="U161" s="10"/>
      <c r="V161" s="10"/>
      <c r="W161" s="10"/>
      <c r="X161" s="10"/>
    </row>
    <row r="162" spans="19:24" x14ac:dyDescent="0.25">
      <c r="S162" s="10"/>
      <c r="T162" s="10"/>
      <c r="U162" s="10"/>
      <c r="V162" s="10"/>
      <c r="W162" s="10"/>
      <c r="X162" s="10"/>
    </row>
    <row r="163" spans="19:24" x14ac:dyDescent="0.25">
      <c r="S163" s="10"/>
      <c r="T163" s="10"/>
      <c r="U163" s="10"/>
      <c r="V163" s="10"/>
      <c r="W163" s="10"/>
      <c r="X163" s="10"/>
    </row>
    <row r="164" spans="19:24" x14ac:dyDescent="0.25">
      <c r="S164" s="10"/>
      <c r="T164" s="10"/>
      <c r="U164" s="10"/>
      <c r="V164" s="10"/>
      <c r="W164" s="10"/>
      <c r="X164" s="10"/>
    </row>
    <row r="165" spans="19:24" x14ac:dyDescent="0.25">
      <c r="S165" s="10"/>
      <c r="T165" s="10"/>
      <c r="U165" s="10"/>
      <c r="V165" s="10"/>
      <c r="W165" s="10"/>
      <c r="X165" s="10"/>
    </row>
    <row r="166" spans="19:24" x14ac:dyDescent="0.25">
      <c r="S166" s="10"/>
      <c r="T166" s="10"/>
      <c r="U166" s="10"/>
      <c r="V166" s="10"/>
      <c r="W166" s="10"/>
      <c r="X166" s="10"/>
    </row>
    <row r="167" spans="19:24" x14ac:dyDescent="0.25">
      <c r="S167" s="10"/>
      <c r="T167" s="10"/>
      <c r="U167" s="10"/>
      <c r="V167" s="10"/>
      <c r="W167" s="10"/>
      <c r="X167" s="10"/>
    </row>
    <row r="168" spans="19:24" x14ac:dyDescent="0.25">
      <c r="S168" s="10"/>
      <c r="T168" s="10"/>
      <c r="U168" s="10"/>
      <c r="V168" s="10"/>
      <c r="W168" s="10"/>
      <c r="X168" s="10"/>
    </row>
    <row r="169" spans="19:24" x14ac:dyDescent="0.25">
      <c r="S169" s="10"/>
      <c r="T169" s="10"/>
      <c r="U169" s="10"/>
      <c r="V169" s="10"/>
      <c r="W169" s="10"/>
      <c r="X169" s="10"/>
    </row>
    <row r="170" spans="19:24" x14ac:dyDescent="0.25">
      <c r="S170" s="10"/>
      <c r="T170" s="10"/>
      <c r="U170" s="10"/>
      <c r="V170" s="10"/>
      <c r="W170" s="10"/>
      <c r="X170" s="10"/>
    </row>
    <row r="171" spans="19:24" x14ac:dyDescent="0.25">
      <c r="S171" s="10"/>
      <c r="T171" s="10"/>
      <c r="U171" s="10"/>
      <c r="V171" s="10"/>
      <c r="W171" s="10"/>
      <c r="X171" s="10"/>
    </row>
    <row r="172" spans="19:24" x14ac:dyDescent="0.25">
      <c r="S172" s="10"/>
      <c r="T172" s="10"/>
      <c r="U172" s="10"/>
      <c r="V172" s="10"/>
      <c r="W172" s="10"/>
      <c r="X172" s="10"/>
    </row>
    <row r="173" spans="19:24" x14ac:dyDescent="0.25">
      <c r="S173" s="10"/>
      <c r="T173" s="10"/>
      <c r="U173" s="10"/>
      <c r="V173" s="10"/>
      <c r="W173" s="10"/>
      <c r="X173" s="10"/>
    </row>
    <row r="174" spans="19:24" x14ac:dyDescent="0.25">
      <c r="S174" s="10"/>
      <c r="T174" s="10"/>
      <c r="U174" s="10"/>
      <c r="V174" s="10"/>
      <c r="W174" s="10"/>
      <c r="X174" s="10"/>
    </row>
    <row r="175" spans="19:24" x14ac:dyDescent="0.25">
      <c r="S175" s="10"/>
      <c r="T175" s="10"/>
      <c r="U175" s="10"/>
      <c r="V175" s="10"/>
      <c r="W175" s="10"/>
      <c r="X175" s="10"/>
    </row>
    <row r="176" spans="19:24" x14ac:dyDescent="0.25">
      <c r="S176" s="10"/>
      <c r="T176" s="10"/>
      <c r="U176" s="10"/>
      <c r="V176" s="10"/>
      <c r="W176" s="10"/>
      <c r="X176" s="10"/>
    </row>
    <row r="177" spans="19:24" x14ac:dyDescent="0.25">
      <c r="S177" s="10"/>
      <c r="T177" s="10"/>
      <c r="U177" s="10"/>
      <c r="V177" s="10"/>
      <c r="W177" s="10"/>
      <c r="X177" s="10"/>
    </row>
    <row r="178" spans="19:24" x14ac:dyDescent="0.25">
      <c r="S178" s="10"/>
      <c r="T178" s="10"/>
      <c r="U178" s="10"/>
      <c r="V178" s="10"/>
      <c r="W178" s="10"/>
      <c r="X178" s="10"/>
    </row>
    <row r="179" spans="19:24" x14ac:dyDescent="0.25">
      <c r="S179" s="10"/>
      <c r="T179" s="10"/>
      <c r="U179" s="10"/>
      <c r="V179" s="10"/>
      <c r="W179" s="10"/>
      <c r="X179" s="10"/>
    </row>
    <row r="180" spans="19:24" x14ac:dyDescent="0.25">
      <c r="S180" s="10"/>
      <c r="T180" s="10"/>
      <c r="U180" s="10"/>
      <c r="V180" s="10"/>
      <c r="W180" s="10"/>
      <c r="X180" s="10"/>
    </row>
    <row r="181" spans="19:24" x14ac:dyDescent="0.25">
      <c r="S181" s="10"/>
      <c r="T181" s="10"/>
      <c r="U181" s="10"/>
      <c r="V181" s="10"/>
      <c r="W181" s="10"/>
      <c r="X181" s="10"/>
    </row>
    <row r="182" spans="19:24" x14ac:dyDescent="0.25">
      <c r="S182" s="10"/>
      <c r="T182" s="10"/>
      <c r="U182" s="10"/>
      <c r="V182" s="10"/>
      <c r="W182" s="10"/>
      <c r="X182" s="10"/>
    </row>
    <row r="183" spans="19:24" x14ac:dyDescent="0.25">
      <c r="S183" s="10"/>
      <c r="T183" s="10"/>
      <c r="U183" s="10"/>
      <c r="V183" s="10"/>
      <c r="W183" s="10"/>
      <c r="X183" s="10"/>
    </row>
    <row r="184" spans="19:24" x14ac:dyDescent="0.25">
      <c r="S184" s="10"/>
      <c r="T184" s="10"/>
      <c r="U184" s="10"/>
      <c r="V184" s="10"/>
      <c r="W184" s="10"/>
      <c r="X184" s="10"/>
    </row>
    <row r="185" spans="19:24" x14ac:dyDescent="0.25">
      <c r="S185" s="10"/>
      <c r="T185" s="10"/>
      <c r="U185" s="10"/>
      <c r="V185" s="10"/>
      <c r="W185" s="10"/>
      <c r="X185" s="10"/>
    </row>
    <row r="186" spans="19:24" x14ac:dyDescent="0.25">
      <c r="S186" s="10"/>
      <c r="T186" s="10"/>
      <c r="U186" s="10"/>
      <c r="V186" s="10"/>
      <c r="W186" s="10"/>
      <c r="X186" s="10"/>
    </row>
    <row r="187" spans="19:24" x14ac:dyDescent="0.25">
      <c r="S187" s="10"/>
      <c r="T187" s="10"/>
      <c r="U187" s="10"/>
      <c r="V187" s="10"/>
      <c r="W187" s="10"/>
      <c r="X187" s="10"/>
    </row>
    <row r="188" spans="19:24" x14ac:dyDescent="0.25">
      <c r="S188" s="10"/>
      <c r="T188" s="10"/>
      <c r="U188" s="10"/>
      <c r="V188" s="10"/>
      <c r="W188" s="10"/>
      <c r="X188" s="10"/>
    </row>
    <row r="189" spans="19:24" x14ac:dyDescent="0.25">
      <c r="S189" s="10"/>
      <c r="T189" s="10"/>
      <c r="U189" s="10"/>
      <c r="V189" s="10"/>
      <c r="W189" s="10"/>
      <c r="X189" s="10"/>
    </row>
    <row r="190" spans="19:24" x14ac:dyDescent="0.25">
      <c r="S190" s="10"/>
      <c r="T190" s="10"/>
      <c r="U190" s="10"/>
      <c r="V190" s="10"/>
      <c r="W190" s="10"/>
      <c r="X190" s="10"/>
    </row>
    <row r="191" spans="19:24" x14ac:dyDescent="0.25">
      <c r="S191" s="10"/>
      <c r="T191" s="10"/>
      <c r="U191" s="10"/>
      <c r="V191" s="10"/>
      <c r="W191" s="10"/>
      <c r="X191" s="10"/>
    </row>
    <row r="192" spans="19:24" x14ac:dyDescent="0.25">
      <c r="S192" s="10"/>
      <c r="T192" s="10"/>
      <c r="U192" s="10"/>
      <c r="V192" s="10"/>
      <c r="W192" s="10"/>
      <c r="X192" s="10"/>
    </row>
    <row r="193" spans="19:24" x14ac:dyDescent="0.25">
      <c r="S193" s="10"/>
      <c r="T193" s="10"/>
      <c r="U193" s="10"/>
      <c r="V193" s="10"/>
      <c r="W193" s="10"/>
      <c r="X193" s="10"/>
    </row>
    <row r="194" spans="19:24" x14ac:dyDescent="0.25">
      <c r="S194" s="10"/>
      <c r="T194" s="10"/>
      <c r="U194" s="10"/>
      <c r="V194" s="10"/>
      <c r="W194" s="10"/>
      <c r="X194" s="10"/>
    </row>
    <row r="195" spans="19:24" x14ac:dyDescent="0.25">
      <c r="S195" s="10"/>
      <c r="T195" s="10"/>
      <c r="U195" s="10"/>
      <c r="V195" s="10"/>
      <c r="W195" s="10"/>
      <c r="X195" s="10"/>
    </row>
    <row r="196" spans="19:24" x14ac:dyDescent="0.25">
      <c r="S196" s="10"/>
      <c r="T196" s="10"/>
      <c r="U196" s="10"/>
      <c r="V196" s="10"/>
      <c r="W196" s="10"/>
      <c r="X196" s="10"/>
    </row>
    <row r="197" spans="19:24" x14ac:dyDescent="0.25">
      <c r="S197" s="10"/>
      <c r="T197" s="10"/>
      <c r="U197" s="10"/>
      <c r="V197" s="10"/>
      <c r="W197" s="10"/>
      <c r="X197" s="10"/>
    </row>
    <row r="198" spans="19:24" x14ac:dyDescent="0.25">
      <c r="S198" s="10"/>
      <c r="T198" s="10"/>
      <c r="U198" s="10"/>
      <c r="V198" s="10"/>
      <c r="W198" s="10"/>
      <c r="X198" s="10"/>
    </row>
    <row r="199" spans="19:24" x14ac:dyDescent="0.25">
      <c r="S199" s="10"/>
      <c r="T199" s="10"/>
      <c r="U199" s="10"/>
      <c r="V199" s="10"/>
      <c r="W199" s="10"/>
      <c r="X199" s="10"/>
    </row>
    <row r="200" spans="19:24" x14ac:dyDescent="0.25">
      <c r="S200" s="10"/>
      <c r="T200" s="10"/>
      <c r="U200" s="10"/>
      <c r="V200" s="10"/>
      <c r="W200" s="10"/>
      <c r="X200" s="10"/>
    </row>
    <row r="201" spans="19:24" x14ac:dyDescent="0.25">
      <c r="S201" s="10"/>
      <c r="T201" s="10"/>
      <c r="U201" s="10"/>
      <c r="V201" s="10"/>
      <c r="W201" s="10"/>
      <c r="X201" s="10"/>
    </row>
    <row r="202" spans="19:24" x14ac:dyDescent="0.25">
      <c r="S202" s="10"/>
      <c r="T202" s="10"/>
      <c r="U202" s="10"/>
      <c r="V202" s="10"/>
      <c r="W202" s="10"/>
      <c r="X202" s="10"/>
    </row>
    <row r="203" spans="19:24" x14ac:dyDescent="0.25">
      <c r="S203" s="10"/>
      <c r="T203" s="10"/>
      <c r="U203" s="10"/>
      <c r="V203" s="10"/>
      <c r="W203" s="10"/>
      <c r="X203" s="10"/>
    </row>
    <row r="204" spans="19:24" x14ac:dyDescent="0.25">
      <c r="S204" s="10"/>
      <c r="T204" s="10"/>
      <c r="U204" s="10"/>
      <c r="V204" s="10"/>
      <c r="W204" s="10"/>
      <c r="X204" s="10"/>
    </row>
    <row r="205" spans="19:24" x14ac:dyDescent="0.25">
      <c r="S205" s="10"/>
      <c r="T205" s="10"/>
      <c r="U205" s="10"/>
      <c r="V205" s="10"/>
      <c r="W205" s="10"/>
      <c r="X205" s="10"/>
    </row>
    <row r="206" spans="19:24" x14ac:dyDescent="0.25">
      <c r="S206" s="10"/>
      <c r="T206" s="10"/>
      <c r="U206" s="10"/>
      <c r="V206" s="10"/>
      <c r="W206" s="10"/>
      <c r="X206" s="10"/>
    </row>
    <row r="207" spans="19:24" x14ac:dyDescent="0.25">
      <c r="S207" s="10"/>
      <c r="T207" s="10"/>
      <c r="U207" s="10"/>
      <c r="V207" s="10"/>
      <c r="W207" s="10"/>
      <c r="X207" s="10"/>
    </row>
    <row r="208" spans="19:24" x14ac:dyDescent="0.25">
      <c r="S208" s="10"/>
      <c r="T208" s="10"/>
      <c r="U208" s="10"/>
      <c r="V208" s="10"/>
      <c r="W208" s="10"/>
      <c r="X208" s="10"/>
    </row>
    <row r="209" spans="19:24" x14ac:dyDescent="0.25">
      <c r="S209" s="10"/>
      <c r="T209" s="10"/>
      <c r="U209" s="10"/>
      <c r="V209" s="10"/>
      <c r="W209" s="10"/>
      <c r="X209" s="10"/>
    </row>
    <row r="210" spans="19:24" x14ac:dyDescent="0.25">
      <c r="S210" s="10"/>
      <c r="T210" s="10"/>
      <c r="U210" s="10"/>
      <c r="V210" s="10"/>
      <c r="W210" s="10"/>
      <c r="X210" s="10"/>
    </row>
    <row r="211" spans="19:24" x14ac:dyDescent="0.25">
      <c r="S211" s="10"/>
      <c r="T211" s="10"/>
      <c r="U211" s="10"/>
      <c r="V211" s="10"/>
      <c r="W211" s="10"/>
      <c r="X211" s="10"/>
    </row>
    <row r="212" spans="19:24" x14ac:dyDescent="0.25">
      <c r="S212" s="10"/>
      <c r="T212" s="10"/>
      <c r="U212" s="10"/>
      <c r="V212" s="10"/>
      <c r="W212" s="10"/>
      <c r="X212" s="10"/>
    </row>
    <row r="213" spans="19:24" x14ac:dyDescent="0.25">
      <c r="S213" s="10"/>
      <c r="T213" s="10"/>
      <c r="U213" s="10"/>
      <c r="V213" s="10"/>
      <c r="W213" s="10"/>
      <c r="X213" s="10"/>
    </row>
    <row r="214" spans="19:24" x14ac:dyDescent="0.25">
      <c r="S214" s="10"/>
      <c r="T214" s="10"/>
      <c r="U214" s="10"/>
      <c r="V214" s="10"/>
      <c r="W214" s="10"/>
      <c r="X214" s="10"/>
    </row>
    <row r="215" spans="19:24" x14ac:dyDescent="0.25">
      <c r="S215" s="10"/>
      <c r="T215" s="10"/>
      <c r="U215" s="10"/>
      <c r="V215" s="10"/>
      <c r="W215" s="10"/>
      <c r="X215" s="10"/>
    </row>
  </sheetData>
  <mergeCells count="3">
    <mergeCell ref="O20:Q20"/>
    <mergeCell ref="S20:U20"/>
    <mergeCell ref="V20:X20"/>
  </mergeCells>
  <pageMargins left="0.7" right="0.7" top="0.75" bottom="0.75" header="0.3" footer="0.3"/>
  <pageSetup orientation="portrait" r:id="rId1"/>
  <ignoredErrors>
    <ignoredError sqref="S25 S32 S29:S30 V29 S44 S48:S49 S51:S52 V49 V51:V5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8385-7BC5-425F-83E2-8A3845BA30AE}">
  <dimension ref="B2:XFD72"/>
  <sheetViews>
    <sheetView zoomScale="85" zoomScaleNormal="85" workbookViewId="0">
      <selection activeCell="I111" sqref="I111"/>
    </sheetView>
  </sheetViews>
  <sheetFormatPr defaultRowHeight="15" x14ac:dyDescent="0.25"/>
  <cols>
    <col min="2" max="2" width="21.7109375" style="58" customWidth="1"/>
    <col min="3" max="9" width="12.85546875" customWidth="1"/>
  </cols>
  <sheetData>
    <row r="2" spans="2:9 16384:16384" x14ac:dyDescent="0.25">
      <c r="C2" s="3">
        <v>2012</v>
      </c>
      <c r="D2" s="3">
        <v>2013</v>
      </c>
      <c r="E2" s="3">
        <f t="shared" ref="E2:I2" si="0">D2+1</f>
        <v>2014</v>
      </c>
      <c r="F2" s="3">
        <f t="shared" si="0"/>
        <v>2015</v>
      </c>
      <c r="G2" s="3">
        <f t="shared" si="0"/>
        <v>2016</v>
      </c>
      <c r="H2" s="3">
        <f t="shared" si="0"/>
        <v>2017</v>
      </c>
      <c r="I2" s="3">
        <f t="shared" si="0"/>
        <v>2018</v>
      </c>
    </row>
    <row r="3" spans="2:9 16384:16384" s="61" customFormat="1" x14ac:dyDescent="0.25">
      <c r="B3" s="58"/>
      <c r="C3" s="3"/>
      <c r="D3" s="3"/>
      <c r="E3" s="3"/>
      <c r="F3" s="3"/>
      <c r="G3" s="3"/>
      <c r="H3" s="3"/>
      <c r="I3" s="3"/>
    </row>
    <row r="4" spans="2:9 16384:16384" x14ac:dyDescent="0.25">
      <c r="B4" s="58" t="s">
        <v>56</v>
      </c>
      <c r="C4" s="52">
        <f>'Consolidated Financials'!D$42</f>
        <v>0</v>
      </c>
      <c r="D4" s="52">
        <f>'Consolidated Financials'!E$42</f>
        <v>0</v>
      </c>
      <c r="E4" s="52">
        <f>'Consolidated Financials'!F$42</f>
        <v>0</v>
      </c>
      <c r="F4" s="52">
        <f>'Consolidated Financials'!G$42</f>
        <v>0</v>
      </c>
      <c r="G4" s="52">
        <f>'Consolidated Financials'!H$42</f>
        <v>0</v>
      </c>
      <c r="H4" s="52">
        <f>'Consolidated Financials'!I$42</f>
        <v>4270</v>
      </c>
      <c r="I4" s="52">
        <f>'Consolidated Financials'!J$42</f>
        <v>7965.55</v>
      </c>
      <c r="XFD4" s="52"/>
    </row>
    <row r="5" spans="2:9 16384:16384" x14ac:dyDescent="0.25">
      <c r="B5" s="70" t="s">
        <v>19</v>
      </c>
      <c r="C5" s="71">
        <f>'Consolidated Financials'!D54</f>
        <v>2663</v>
      </c>
      <c r="D5" s="71">
        <f>'Consolidated Financials'!E54</f>
        <v>9569</v>
      </c>
      <c r="E5" s="71">
        <f>'Consolidated Financials'!F54</f>
        <v>1372</v>
      </c>
      <c r="F5" s="71">
        <f>'Consolidated Financials'!G54</f>
        <v>1659</v>
      </c>
      <c r="G5" s="71">
        <f>'Consolidated Financials'!H54</f>
        <v>3033</v>
      </c>
      <c r="H5" s="71">
        <f>'Consolidated Financials'!I54</f>
        <v>23420</v>
      </c>
      <c r="I5" s="71">
        <f>'Consolidated Financials'!J54</f>
        <v>33081.980000000003</v>
      </c>
    </row>
    <row r="6" spans="2:9 16384:16384" x14ac:dyDescent="0.25">
      <c r="B6" s="58" t="s">
        <v>57</v>
      </c>
      <c r="C6" s="52">
        <f>C5-C4</f>
        <v>2663</v>
      </c>
      <c r="D6" s="52">
        <f t="shared" ref="D6:I6" si="1">D5-D4</f>
        <v>9569</v>
      </c>
      <c r="E6" s="52">
        <f t="shared" si="1"/>
        <v>1372</v>
      </c>
      <c r="F6" s="52">
        <f t="shared" si="1"/>
        <v>1659</v>
      </c>
      <c r="G6" s="52">
        <f t="shared" si="1"/>
        <v>3033</v>
      </c>
      <c r="H6" s="52">
        <f t="shared" si="1"/>
        <v>19150</v>
      </c>
      <c r="I6" s="52">
        <f t="shared" si="1"/>
        <v>25116.430000000004</v>
      </c>
    </row>
    <row r="12" spans="2:9 16384:16384" x14ac:dyDescent="0.25">
      <c r="B12" s="58" t="s">
        <v>58</v>
      </c>
      <c r="C12" s="52">
        <f>'Consolidated Financials'!D46</f>
        <v>2663</v>
      </c>
      <c r="D12" s="52">
        <f>'Consolidated Financials'!E46</f>
        <v>8738</v>
      </c>
      <c r="E12" s="52">
        <f>'Consolidated Financials'!F46</f>
        <v>0</v>
      </c>
      <c r="F12" s="52">
        <f>'Consolidated Financials'!G46</f>
        <v>0</v>
      </c>
      <c r="G12" s="52">
        <f>'Consolidated Financials'!H46</f>
        <v>810</v>
      </c>
      <c r="H12" s="52">
        <f>'Consolidated Financials'!I46</f>
        <v>10796</v>
      </c>
      <c r="I12" s="52">
        <f>'Consolidated Financials'!J46</f>
        <v>7965.55</v>
      </c>
    </row>
    <row r="13" spans="2:9 16384:16384" x14ac:dyDescent="0.25">
      <c r="B13" s="70" t="s">
        <v>19</v>
      </c>
      <c r="C13" s="71">
        <f>'Consolidated Financials'!D54</f>
        <v>2663</v>
      </c>
      <c r="D13" s="71">
        <f>'Consolidated Financials'!E54</f>
        <v>9569</v>
      </c>
      <c r="E13" s="71">
        <f>'Consolidated Financials'!F54</f>
        <v>1372</v>
      </c>
      <c r="F13" s="71">
        <f>'Consolidated Financials'!G54</f>
        <v>1659</v>
      </c>
      <c r="G13" s="71">
        <f>'Consolidated Financials'!H54</f>
        <v>3033</v>
      </c>
      <c r="H13" s="71">
        <f>'Consolidated Financials'!I54</f>
        <v>23420</v>
      </c>
      <c r="I13" s="71">
        <f>'Consolidated Financials'!J54</f>
        <v>33081.980000000003</v>
      </c>
    </row>
    <row r="14" spans="2:9 16384:16384" x14ac:dyDescent="0.25">
      <c r="B14" s="58" t="s">
        <v>57</v>
      </c>
      <c r="C14" s="52">
        <f>C13-C12</f>
        <v>0</v>
      </c>
      <c r="D14" s="52">
        <f>D13-D12</f>
        <v>831</v>
      </c>
      <c r="E14" s="52">
        <f>E13-E12</f>
        <v>1372</v>
      </c>
      <c r="F14" s="52">
        <f>F13-F12</f>
        <v>1659</v>
      </c>
      <c r="G14" s="52">
        <f>G13-G12</f>
        <v>2223</v>
      </c>
      <c r="H14" s="52">
        <f>H13-H12</f>
        <v>12624</v>
      </c>
      <c r="I14" s="52">
        <f>I13-I12</f>
        <v>25116.430000000004</v>
      </c>
    </row>
    <row r="22" spans="2:9" x14ac:dyDescent="0.25">
      <c r="B22" s="58" t="s">
        <v>34</v>
      </c>
      <c r="C22" s="52">
        <f>'Consolidated Financials'!D48</f>
        <v>0</v>
      </c>
      <c r="D22" s="52">
        <f>'Consolidated Financials'!E48</f>
        <v>0</v>
      </c>
      <c r="E22" s="52">
        <f>'Consolidated Financials'!F48</f>
        <v>0</v>
      </c>
      <c r="F22" s="52">
        <f>'Consolidated Financials'!G48</f>
        <v>0</v>
      </c>
      <c r="G22" s="52">
        <f>'Consolidated Financials'!H48</f>
        <v>325</v>
      </c>
      <c r="H22" s="52">
        <f>'Consolidated Financials'!I48</f>
        <v>9258</v>
      </c>
      <c r="I22" s="52">
        <f>'Consolidated Financials'!J48</f>
        <v>14351.79</v>
      </c>
    </row>
    <row r="23" spans="2:9" x14ac:dyDescent="0.25">
      <c r="B23" s="70" t="s">
        <v>19</v>
      </c>
      <c r="C23" s="71">
        <f>'Consolidated Financials'!D54</f>
        <v>2663</v>
      </c>
      <c r="D23" s="71">
        <f>'Consolidated Financials'!E54</f>
        <v>9569</v>
      </c>
      <c r="E23" s="71">
        <f>'Consolidated Financials'!F54</f>
        <v>1372</v>
      </c>
      <c r="F23" s="71">
        <f>'Consolidated Financials'!G54</f>
        <v>1659</v>
      </c>
      <c r="G23" s="71">
        <f>'Consolidated Financials'!H54</f>
        <v>3033</v>
      </c>
      <c r="H23" s="71">
        <f>'Consolidated Financials'!I54</f>
        <v>23420</v>
      </c>
      <c r="I23" s="71">
        <f>'Consolidated Financials'!J54</f>
        <v>33081.980000000003</v>
      </c>
    </row>
    <row r="24" spans="2:9" x14ac:dyDescent="0.25">
      <c r="B24" s="58" t="s">
        <v>57</v>
      </c>
      <c r="C24" s="52">
        <f>C23-C22</f>
        <v>2663</v>
      </c>
      <c r="D24" s="52">
        <f>D23-D22</f>
        <v>9569</v>
      </c>
      <c r="E24" s="52">
        <f>E23-E22</f>
        <v>1372</v>
      </c>
      <c r="F24" s="52">
        <f>F23-F22</f>
        <v>1659</v>
      </c>
      <c r="G24" s="52">
        <f>G23-G22</f>
        <v>2708</v>
      </c>
      <c r="H24" s="52">
        <f>H23-H22</f>
        <v>14162</v>
      </c>
      <c r="I24" s="52">
        <f>I23-I22</f>
        <v>18730.190000000002</v>
      </c>
    </row>
    <row r="33" spans="2:31" x14ac:dyDescent="0.25">
      <c r="B33" s="58" t="s">
        <v>43</v>
      </c>
      <c r="C33" s="52">
        <f>'Consolidated Financials'!D27</f>
        <v>2825</v>
      </c>
      <c r="D33" s="52">
        <f>'Consolidated Financials'!E27</f>
        <v>7175</v>
      </c>
      <c r="E33" s="52">
        <f>'Consolidated Financials'!F27</f>
        <v>2500</v>
      </c>
      <c r="F33" s="52">
        <f>'Consolidated Financials'!G27</f>
        <v>1000</v>
      </c>
      <c r="G33" s="52">
        <f>'Consolidated Financials'!H27</f>
        <v>1000</v>
      </c>
      <c r="H33" s="52">
        <f>'Consolidated Financials'!I27</f>
        <v>10132</v>
      </c>
      <c r="I33" s="52">
        <f>'Consolidated Financials'!J27</f>
        <v>12580</v>
      </c>
    </row>
    <row r="34" spans="2:31" x14ac:dyDescent="0.25">
      <c r="B34" s="58" t="s">
        <v>11</v>
      </c>
      <c r="C34" s="52">
        <f>'Consolidated Financials'!D33</f>
        <v>0</v>
      </c>
      <c r="D34" s="52">
        <f>'Consolidated Financials'!E33</f>
        <v>1300</v>
      </c>
      <c r="E34" s="52">
        <f>'Consolidated Financials'!F33</f>
        <v>5600</v>
      </c>
      <c r="F34" s="52">
        <f>'Consolidated Financials'!G33</f>
        <v>885</v>
      </c>
      <c r="G34" s="52">
        <f>'Consolidated Financials'!H33</f>
        <v>27979</v>
      </c>
      <c r="H34" s="52">
        <f>'Consolidated Financials'!I33</f>
        <v>9697</v>
      </c>
      <c r="I34" s="52">
        <f>'Consolidated Financials'!J33</f>
        <v>16052.12</v>
      </c>
    </row>
    <row r="35" spans="2:31" x14ac:dyDescent="0.25">
      <c r="B35" s="58" t="s">
        <v>41</v>
      </c>
      <c r="C35" s="52">
        <f>'Consolidated Financials'!D37</f>
        <v>0</v>
      </c>
      <c r="D35" s="52">
        <f>'Consolidated Financials'!E37</f>
        <v>0</v>
      </c>
      <c r="E35" s="52">
        <f>'Consolidated Financials'!F37</f>
        <v>0</v>
      </c>
      <c r="F35" s="52">
        <f>'Consolidated Financials'!G37</f>
        <v>0</v>
      </c>
      <c r="G35" s="52">
        <f>'Consolidated Financials'!H37</f>
        <v>0</v>
      </c>
      <c r="H35" s="52">
        <f>'Consolidated Financials'!I37</f>
        <v>0</v>
      </c>
      <c r="I35" s="52">
        <f>'Consolidated Financials'!J37</f>
        <v>8680.86</v>
      </c>
    </row>
    <row r="42" spans="2:31" x14ac:dyDescent="0.25">
      <c r="B42" s="58" t="s">
        <v>59</v>
      </c>
      <c r="C42" s="75">
        <f>'Consolidated Financials'!D56</f>
        <v>162</v>
      </c>
      <c r="D42" s="75">
        <f>'Consolidated Financials'!E56</f>
        <v>-1094</v>
      </c>
      <c r="E42" s="75">
        <f>'Consolidated Financials'!F56</f>
        <v>6728</v>
      </c>
      <c r="F42" s="75">
        <f>'Consolidated Financials'!G56</f>
        <v>226</v>
      </c>
      <c r="G42" s="75">
        <f>'Consolidated Financials'!H56</f>
        <v>25946</v>
      </c>
      <c r="H42" s="75">
        <f>'Consolidated Financials'!I56</f>
        <v>-3591</v>
      </c>
      <c r="I42" s="75">
        <f>'Consolidated Financials'!J56</f>
        <v>4231</v>
      </c>
    </row>
    <row r="43" spans="2:31" x14ac:dyDescent="0.25">
      <c r="B43" s="58" t="s">
        <v>9</v>
      </c>
      <c r="C43" s="52">
        <f>'Consolidated Financials'!D38</f>
        <v>2825</v>
      </c>
      <c r="D43" s="52">
        <f>'Consolidated Financials'!E38</f>
        <v>8475</v>
      </c>
      <c r="E43" s="52">
        <f>'Consolidated Financials'!F38</f>
        <v>8100</v>
      </c>
      <c r="F43" s="52">
        <f>'Consolidated Financials'!G38</f>
        <v>1885</v>
      </c>
      <c r="G43" s="52">
        <f>'Consolidated Financials'!H38</f>
        <v>28979</v>
      </c>
      <c r="H43" s="52">
        <f>'Consolidated Financials'!I38</f>
        <v>19829</v>
      </c>
      <c r="I43" s="52">
        <f>'Consolidated Financials'!J38</f>
        <v>37312.980000000003</v>
      </c>
    </row>
    <row r="44" spans="2:31" x14ac:dyDescent="0.25">
      <c r="B44" s="58" t="s">
        <v>12</v>
      </c>
      <c r="C44" s="52">
        <f>-'Consolidated Financials'!D54</f>
        <v>-2663</v>
      </c>
      <c r="D44" s="52">
        <f>-'Consolidated Financials'!E54</f>
        <v>-9569</v>
      </c>
      <c r="E44" s="52">
        <f>-'Consolidated Financials'!F54</f>
        <v>-1372</v>
      </c>
      <c r="F44" s="52">
        <f>-'Consolidated Financials'!G54</f>
        <v>-1659</v>
      </c>
      <c r="G44" s="52">
        <f>-'Consolidated Financials'!H54</f>
        <v>-3033</v>
      </c>
      <c r="H44" s="52">
        <f>-'Consolidated Financials'!I54</f>
        <v>-23420</v>
      </c>
      <c r="I44" s="52">
        <f>-'Consolidated Financials'!J54</f>
        <v>-33081.980000000003</v>
      </c>
    </row>
    <row r="46" spans="2:31" x14ac:dyDescent="0.25">
      <c r="AE46" s="61"/>
    </row>
    <row r="55" spans="2:9" x14ac:dyDescent="0.25">
      <c r="B55" s="58" t="s">
        <v>60</v>
      </c>
      <c r="C55" s="75">
        <f>'Consolidated Financials'!D60</f>
        <v>162</v>
      </c>
      <c r="D55" s="75">
        <f>'Consolidated Financials'!E60</f>
        <v>-932</v>
      </c>
      <c r="E55" s="75">
        <f>'Consolidated Financials'!F60</f>
        <v>5796</v>
      </c>
      <c r="F55" s="75">
        <f>'Consolidated Financials'!G60</f>
        <v>6022</v>
      </c>
      <c r="G55" s="75">
        <f>'Consolidated Financials'!H60</f>
        <v>31968</v>
      </c>
      <c r="H55" s="75">
        <f>'Consolidated Financials'!I60</f>
        <v>28377</v>
      </c>
      <c r="I55" s="75">
        <f>'Consolidated Financials'!J60</f>
        <v>32608</v>
      </c>
    </row>
    <row r="63" spans="2:9" x14ac:dyDescent="0.25">
      <c r="B63" s="58" t="s">
        <v>43</v>
      </c>
      <c r="C63" s="63">
        <f>'Consolidated Financials'!D22</f>
        <v>1</v>
      </c>
      <c r="D63" s="63">
        <f>'Consolidated Financials'!E22</f>
        <v>0.84660766961651912</v>
      </c>
      <c r="E63" s="63">
        <f>'Consolidated Financials'!F22</f>
        <v>0.30864197530864196</v>
      </c>
      <c r="F63" s="63">
        <f>'Consolidated Financials'!G22</f>
        <v>0.5305039787798409</v>
      </c>
      <c r="G63" s="63">
        <f>'Consolidated Financials'!H22</f>
        <v>3.4507746989199076E-2</v>
      </c>
      <c r="H63" s="63">
        <f>'Consolidated Financials'!I22</f>
        <v>0.51096878309546623</v>
      </c>
      <c r="I63" s="63">
        <f>'Consolidated Financials'!J22</f>
        <v>0.33714809162923998</v>
      </c>
    </row>
    <row r="64" spans="2:9" x14ac:dyDescent="0.25">
      <c r="B64" s="58" t="s">
        <v>11</v>
      </c>
      <c r="C64" s="63">
        <f>'Consolidated Financials'!D28</f>
        <v>0</v>
      </c>
      <c r="D64" s="63">
        <f>'Consolidated Financials'!E28</f>
        <v>0.15339233038348082</v>
      </c>
      <c r="E64" s="63">
        <f>'Consolidated Financials'!F28</f>
        <v>0.69135802469135799</v>
      </c>
      <c r="F64" s="63">
        <f>'Consolidated Financials'!G28</f>
        <v>0.46949602122015915</v>
      </c>
      <c r="G64" s="63">
        <f>'Consolidated Financials'!H28</f>
        <v>0.96549225301080088</v>
      </c>
      <c r="H64" s="63">
        <f>'Consolidated Financials'!I28</f>
        <v>0.48903121690453377</v>
      </c>
      <c r="I64" s="63">
        <f>'Consolidated Financials'!J28</f>
        <v>0.43020203693192022</v>
      </c>
    </row>
    <row r="65" spans="2:9" x14ac:dyDescent="0.25">
      <c r="B65" s="58" t="s">
        <v>41</v>
      </c>
      <c r="C65" s="63">
        <f>'Consolidated Financials'!D34</f>
        <v>0</v>
      </c>
      <c r="D65" s="63">
        <f>'Consolidated Financials'!E34</f>
        <v>0</v>
      </c>
      <c r="E65" s="63">
        <f>'Consolidated Financials'!F34</f>
        <v>0</v>
      </c>
      <c r="F65" s="63">
        <f>'Consolidated Financials'!G34</f>
        <v>0</v>
      </c>
      <c r="G65" s="63">
        <f>'Consolidated Financials'!H34</f>
        <v>0</v>
      </c>
      <c r="H65" s="63">
        <f>'Consolidated Financials'!I34</f>
        <v>0</v>
      </c>
      <c r="I65" s="63">
        <f>'Consolidated Financials'!J34</f>
        <v>0.23264987143883978</v>
      </c>
    </row>
    <row r="70" spans="2:9" x14ac:dyDescent="0.25">
      <c r="B70" s="58" t="s">
        <v>30</v>
      </c>
      <c r="C70" s="52">
        <f>'Consolidated Financials'!D30</f>
        <v>0</v>
      </c>
      <c r="D70" s="52">
        <f>'Consolidated Financials'!E30</f>
        <v>0</v>
      </c>
      <c r="E70" s="52">
        <f>'Consolidated Financials'!F30</f>
        <v>0</v>
      </c>
      <c r="F70" s="52">
        <f>'Consolidated Financials'!G30</f>
        <v>0</v>
      </c>
      <c r="G70" s="52">
        <f>'Consolidated Financials'!H30</f>
        <v>20000</v>
      </c>
      <c r="H70" s="52">
        <f>'Consolidated Financials'!I30</f>
        <v>2568</v>
      </c>
      <c r="I70" s="52">
        <f>'Consolidated Financials'!J30</f>
        <v>11861.12</v>
      </c>
    </row>
    <row r="71" spans="2:9" x14ac:dyDescent="0.25">
      <c r="B71" s="58" t="s">
        <v>64</v>
      </c>
      <c r="C71" s="52">
        <f>'Consolidated Financials'!D38</f>
        <v>2825</v>
      </c>
      <c r="D71" s="52">
        <f>'Consolidated Financials'!E38</f>
        <v>8475</v>
      </c>
      <c r="E71" s="52">
        <f>'Consolidated Financials'!F38</f>
        <v>8100</v>
      </c>
      <c r="F71" s="52">
        <f>'Consolidated Financials'!G38</f>
        <v>1885</v>
      </c>
      <c r="G71" s="52">
        <f>'Consolidated Financials'!H38</f>
        <v>28979</v>
      </c>
      <c r="H71" s="52">
        <f>'Consolidated Financials'!I38</f>
        <v>19829</v>
      </c>
      <c r="I71" s="52">
        <f>'Consolidated Financials'!J38</f>
        <v>37312.980000000003</v>
      </c>
    </row>
    <row r="72" spans="2:9" x14ac:dyDescent="0.25">
      <c r="B72" s="58" t="s">
        <v>65</v>
      </c>
      <c r="C72" s="52">
        <f>C71-C70</f>
        <v>2825</v>
      </c>
      <c r="D72" s="52">
        <f>D71-D70</f>
        <v>8475</v>
      </c>
      <c r="E72" s="52">
        <f>E71-E70</f>
        <v>8100</v>
      </c>
      <c r="F72" s="52">
        <f>F71-F70</f>
        <v>1885</v>
      </c>
      <c r="G72" s="52">
        <f>G71-G70</f>
        <v>8979</v>
      </c>
      <c r="H72" s="52">
        <f>H71-H70</f>
        <v>17261</v>
      </c>
      <c r="I72" s="52">
        <f>I71-I70</f>
        <v>25451.86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zoomScaleNormal="100" workbookViewId="0">
      <selection activeCell="D20" sqref="D20"/>
    </sheetView>
  </sheetViews>
  <sheetFormatPr defaultRowHeight="15" x14ac:dyDescent="0.25"/>
  <cols>
    <col min="1" max="1" width="4.42578125" customWidth="1"/>
    <col min="2" max="2" width="34.28515625" customWidth="1"/>
    <col min="3" max="9" width="12.85546875" customWidth="1"/>
  </cols>
  <sheetData>
    <row r="1" spans="1:9" x14ac:dyDescent="0.25">
      <c r="C1" s="3">
        <v>2012</v>
      </c>
      <c r="D1" s="3">
        <v>2013</v>
      </c>
      <c r="E1" s="3">
        <f>D1+1</f>
        <v>2014</v>
      </c>
      <c r="F1" s="3">
        <f>E1+1</f>
        <v>2015</v>
      </c>
      <c r="G1" s="3">
        <f>F1+1</f>
        <v>2016</v>
      </c>
      <c r="H1" s="3">
        <f>G1+1</f>
        <v>2017</v>
      </c>
      <c r="I1" s="3">
        <f>H1+1</f>
        <v>2018</v>
      </c>
    </row>
    <row r="2" spans="1:9" x14ac:dyDescent="0.25">
      <c r="A2" s="55" t="s">
        <v>45</v>
      </c>
      <c r="B2" s="54"/>
      <c r="C2" s="54"/>
      <c r="D2" s="54"/>
      <c r="E2" s="54"/>
      <c r="F2" s="54"/>
      <c r="G2" s="54"/>
      <c r="H2" s="54"/>
      <c r="I2" s="54"/>
    </row>
    <row r="3" spans="1:9" x14ac:dyDescent="0.25">
      <c r="B3" t="s">
        <v>46</v>
      </c>
      <c r="C3" s="51">
        <f>'Consolidated Financials'!D14/'Consolidated Financials'!D8</f>
        <v>0.38167938931297712</v>
      </c>
      <c r="D3" s="51">
        <f>'Consolidated Financials'!E14/'Consolidated Financials'!E8</f>
        <v>1.5861635220125787</v>
      </c>
      <c r="E3" s="51">
        <f>'Consolidated Financials'!F14/'Consolidated Financials'!F8</f>
        <v>0.33017450595169306</v>
      </c>
      <c r="F3" s="51">
        <f>'Consolidated Financials'!G14/'Consolidated Financials'!G8</f>
        <v>0.34486510008703219</v>
      </c>
      <c r="G3" s="51">
        <f>'Consolidated Financials'!H14/'Consolidated Financials'!H8</f>
        <v>8.2038765254845658E-2</v>
      </c>
      <c r="H3" s="51">
        <f>'Consolidated Financials'!I14/'Consolidated Financials'!I8</f>
        <v>7.0977246685218529E-2</v>
      </c>
    </row>
    <row r="4" spans="1:9" x14ac:dyDescent="0.25">
      <c r="A4" s="55" t="s">
        <v>44</v>
      </c>
      <c r="B4" s="54"/>
      <c r="C4" s="54"/>
      <c r="D4" s="54"/>
      <c r="E4" s="54"/>
      <c r="F4" s="54"/>
      <c r="G4" s="54"/>
      <c r="H4" s="54"/>
      <c r="I4" s="54"/>
    </row>
    <row r="5" spans="1:9" x14ac:dyDescent="0.25">
      <c r="B5" t="s">
        <v>47</v>
      </c>
      <c r="C5" s="53">
        <f>'Consolidated Financials'!D3/('Consolidated Financials'!D54/12)</f>
        <v>0.45061960195268497</v>
      </c>
      <c r="D5" s="53">
        <f>'Consolidated Financials'!E3/('Consolidated Financials'!E54/12)</f>
        <v>0.8226564949315498</v>
      </c>
      <c r="E5" s="53">
        <f>'Consolidated Financials'!F3/('Consolidated Financials'!F54/12)</f>
        <v>58.373177842565603</v>
      </c>
      <c r="F5" s="53">
        <f>'Consolidated Financials'!G3/('Consolidated Financials'!G54/12)</f>
        <v>55.175406871609404</v>
      </c>
      <c r="G5" s="53">
        <f>'Consolidated Financials'!H3/('Consolidated Financials'!H54/12)</f>
        <v>132.65677546983184</v>
      </c>
      <c r="H5" s="53">
        <f>'Consolidated Financials'!I3/('Consolidated Financials'!I54/12)</f>
        <v>12.40068317677199</v>
      </c>
    </row>
    <row r="6" spans="1:9" x14ac:dyDescent="0.25">
      <c r="A6" s="55" t="s">
        <v>48</v>
      </c>
      <c r="B6" s="54"/>
      <c r="C6" s="54"/>
      <c r="D6" s="54"/>
      <c r="E6" s="54"/>
      <c r="F6" s="54"/>
      <c r="G6" s="54"/>
      <c r="H6" s="54"/>
      <c r="I6" s="54"/>
    </row>
    <row r="7" spans="1:9" x14ac:dyDescent="0.25">
      <c r="B7" t="s">
        <v>49</v>
      </c>
      <c r="C7" s="51">
        <f>'Consolidated Financials'!D46/'Consolidated Financials'!D54</f>
        <v>1</v>
      </c>
      <c r="D7" s="51">
        <f>'Consolidated Financials'!E46/'Consolidated Financials'!E54</f>
        <v>0.91315706970425337</v>
      </c>
      <c r="E7" s="51">
        <f>'Consolidated Financials'!F46/'Consolidated Financials'!F54</f>
        <v>0</v>
      </c>
      <c r="F7" s="51">
        <f>'Consolidated Financials'!G46/'Consolidated Financials'!G54</f>
        <v>0</v>
      </c>
      <c r="G7" s="51">
        <f>'Consolidated Financials'!H46/'Consolidated Financials'!H54</f>
        <v>0.26706231454005935</v>
      </c>
      <c r="H7" s="51">
        <f>'Consolidated Financials'!I46/'Consolidated Financials'!I54</f>
        <v>0.46097352690008542</v>
      </c>
      <c r="I7" s="52"/>
    </row>
    <row r="13" spans="1:9" x14ac:dyDescent="0.25">
      <c r="B13" s="56"/>
    </row>
    <row r="14" spans="1:9" x14ac:dyDescent="0.25">
      <c r="B14" s="57"/>
    </row>
    <row r="15" spans="1:9" x14ac:dyDescent="0.25">
      <c r="B15" s="58"/>
    </row>
    <row r="16" spans="1:9" x14ac:dyDescent="0.25">
      <c r="B16" s="56"/>
    </row>
    <row r="17" spans="2:2" x14ac:dyDescent="0.25">
      <c r="B17" s="5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35C6D4A2EE49409EBE9F4C9F62FB64" ma:contentTypeVersion="4" ma:contentTypeDescription="Create a new document." ma:contentTypeScope="" ma:versionID="82add9cd27eb0fb13cb610855b64f7a4">
  <xsd:schema xmlns:xsd="http://www.w3.org/2001/XMLSchema" xmlns:xs="http://www.w3.org/2001/XMLSchema" xmlns:p="http://schemas.microsoft.com/office/2006/metadata/properties" xmlns:ns2="aab3d73f-e8ba-42ef-bea9-53c584316852" targetNamespace="http://schemas.microsoft.com/office/2006/metadata/properties" ma:root="true" ma:fieldsID="d5809d518bd1d31a874cfe0d0955d56b" ns2:_="">
    <xsd:import namespace="aab3d73f-e8ba-42ef-bea9-53c5843168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3d73f-e8ba-42ef-bea9-53c5843168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4AE90C-8A84-45D2-831F-4039502BFD86}"/>
</file>

<file path=customXml/itemProps2.xml><?xml version="1.0" encoding="utf-8"?>
<ds:datastoreItem xmlns:ds="http://schemas.openxmlformats.org/officeDocument/2006/customXml" ds:itemID="{75ACEA92-0F86-4347-9B76-5BFC2E4DC46A}"/>
</file>

<file path=customXml/itemProps3.xml><?xml version="1.0" encoding="utf-8"?>
<ds:datastoreItem xmlns:ds="http://schemas.openxmlformats.org/officeDocument/2006/customXml" ds:itemID="{B96E16D2-E782-4D7C-93C5-7A9B219C2F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Consolidated Financials</vt:lpstr>
      <vt:lpstr>Evolutions and trends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Henderyckx</dc:creator>
  <cp:lastModifiedBy>Bruno Henderyckx</cp:lastModifiedBy>
  <dcterms:created xsi:type="dcterms:W3CDTF">2018-03-29T01:01:50Z</dcterms:created>
  <dcterms:modified xsi:type="dcterms:W3CDTF">2018-04-05T12:42:33Z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0x0101000A35C6D4A2EE49409EBE9F4C9F62FB64</vt:lpwstr>
  </property>
</Properties>
</file>