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in10 Pro x64\OneDrive\Documents\University\IEP\ESDP\Data\DataPreparation\"/>
    </mc:Choice>
  </mc:AlternateContent>
  <xr:revisionPtr revIDLastSave="0" documentId="13_ncr:1_{2BF6BDA4-4954-44D8-A9BB-1403D292E423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Model" sheetId="8" r:id="rId1"/>
    <sheet name="Scenario" sheetId="1" r:id="rId2"/>
    <sheet name="Commodity" sheetId="2" r:id="rId3"/>
    <sheet name="ConversionProcess" sheetId="3" r:id="rId4"/>
    <sheet name="ConversionSubProcess" sheetId="6" r:id="rId5"/>
    <sheet name="TransportProcess" sheetId="7" r:id="rId6"/>
  </sheets>
  <definedNames>
    <definedName name="_xlnm._FilterDatabase" localSheetId="2">Commodity!$A$3:$G$61</definedName>
    <definedName name="Co2Emission">Model!$B$15</definedName>
    <definedName name="Currency">Model!$B$11</definedName>
    <definedName name="Energy">Model!$B$14</definedName>
    <definedName name="Power">Model!$B$13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7" l="1"/>
  <c r="J1" i="7"/>
  <c r="H1" i="7"/>
  <c r="B14" i="8" l="1"/>
  <c r="G1" i="7" l="1"/>
  <c r="BB3" i="6" l="1"/>
  <c r="BA3" i="6"/>
  <c r="AZ3" i="6"/>
  <c r="BS3" i="6"/>
  <c r="BR3" i="6"/>
  <c r="BN3" i="6"/>
  <c r="BO3" i="6"/>
  <c r="BM3" i="6"/>
  <c r="B15" i="8"/>
  <c r="F1" i="1" s="1"/>
  <c r="E1" i="1" l="1"/>
  <c r="CF3" i="6"/>
  <c r="BV3" i="6"/>
  <c r="BU3" i="6"/>
  <c r="BT3" i="6"/>
  <c r="BL3" i="6"/>
  <c r="BJ3" i="6"/>
  <c r="BF3" i="6"/>
  <c r="BG3" i="6"/>
  <c r="BE3" i="6"/>
  <c r="BD3" i="6"/>
  <c r="BC3" i="6"/>
  <c r="AY3" i="6"/>
  <c r="AX3" i="6"/>
  <c r="AW3" i="6"/>
  <c r="AV3" i="6"/>
  <c r="AU3" i="6"/>
  <c r="AT3" i="6"/>
  <c r="AS3" i="6"/>
  <c r="AR3" i="6"/>
  <c r="AQ3" i="6"/>
  <c r="D1" i="7"/>
  <c r="C1" i="7"/>
  <c r="M1" i="1"/>
  <c r="G1" i="1"/>
</calcChain>
</file>

<file path=xl/sharedStrings.xml><?xml version="1.0" encoding="utf-8"?>
<sst xmlns="http://schemas.openxmlformats.org/spreadsheetml/2006/main" count="588" uniqueCount="341">
  <si>
    <t>Scenario_Name</t>
  </si>
  <si>
    <t>BaseScenario</t>
  </si>
  <si>
    <t>WACC</t>
  </si>
  <si>
    <t>PartialCO2Pricing</t>
  </si>
  <si>
    <t>Description</t>
  </si>
  <si>
    <t>Commodity_Name</t>
  </si>
  <si>
    <t>Commodity_Group</t>
  </si>
  <si>
    <t>hasInfiniteTransportCapacity</t>
  </si>
  <si>
    <t>hasNoTransportCapacity</t>
  </si>
  <si>
    <t>hasInfiniteStorage</t>
  </si>
  <si>
    <t>isSecondary</t>
  </si>
  <si>
    <t>MatlabDisplayColor</t>
  </si>
  <si>
    <t>onlyInRegionalScope</t>
  </si>
  <si>
    <t>ConversionProcess_Name</t>
  </si>
  <si>
    <t>ConversionProcess_Group</t>
  </si>
  <si>
    <t>ConversionProcess</t>
  </si>
  <si>
    <t>CommodityIn</t>
  </si>
  <si>
    <t>CommodityOut</t>
  </si>
  <si>
    <t>Scenario</t>
  </si>
  <si>
    <t>isNamePlateCapacity</t>
  </si>
  <si>
    <t>hasStorage</t>
  </si>
  <si>
    <t>record Curtailments</t>
  </si>
  <si>
    <t>MinimalFractionOfInputCommodityConsumption</t>
  </si>
  <si>
    <t>MaximalFractionOfInputCommodityConsumption</t>
  </si>
  <si>
    <t>MinimalFractionOfOutputCommodityGeneration</t>
  </si>
  <si>
    <t>MaximalFractionOfOutputCommodityGeneration</t>
  </si>
  <si>
    <t>Cap Reg Distribution</t>
  </si>
  <si>
    <t>Cap Reg Availability</t>
  </si>
  <si>
    <t>Stor. Cap Reg Distribution</t>
  </si>
  <si>
    <t>Stor. Cap Reg Availability</t>
  </si>
  <si>
    <t>Average Technical Availability</t>
  </si>
  <si>
    <t>Commodity</t>
  </si>
  <si>
    <t>MaximumCapacityFactor</t>
  </si>
  <si>
    <t>Maximum Cap Distribution</t>
  </si>
  <si>
    <t>isCapSymmetric</t>
  </si>
  <si>
    <t>CO2</t>
  </si>
  <si>
    <t>Basic</t>
  </si>
  <si>
    <t>Cost</t>
  </si>
  <si>
    <t>Capacity Restrictions</t>
  </si>
  <si>
    <t>Output Restrictions</t>
  </si>
  <si>
    <t>MinimumLoadFraction</t>
  </si>
  <si>
    <t>N-1 Safe Design</t>
  </si>
  <si>
    <t>FailureFraction</t>
  </si>
  <si>
    <t>MaximumSecureCapFraction</t>
  </si>
  <si>
    <t>ConsiderFullContingency</t>
  </si>
  <si>
    <t>ConversionSubProcess Name</t>
  </si>
  <si>
    <t xml:space="preserve">Storage </t>
  </si>
  <si>
    <t>FromYear</t>
  </si>
  <si>
    <t>UntilYear</t>
  </si>
  <si>
    <t>StorageEfficiency</t>
  </si>
  <si>
    <t>Efficiency @ Pmax</t>
  </si>
  <si>
    <t>Efficiency @ Pmax Timeseries</t>
  </si>
  <si>
    <t>Efficiency @ Pmax Timeseries Expression</t>
  </si>
  <si>
    <t>Efficiency @ Pmin</t>
  </si>
  <si>
    <t>MatlabDisplayOrder</t>
  </si>
  <si>
    <t>csLink ConversionProcess</t>
  </si>
  <si>
    <t>csLink CommodityIn</t>
  </si>
  <si>
    <t>csLink CommodityOut</t>
  </si>
  <si>
    <t>csLink Active Coupled</t>
  </si>
  <si>
    <t>csLink Output Factor</t>
  </si>
  <si>
    <t>csLink Output Base Output</t>
  </si>
  <si>
    <t>csLink Capacity Factor</t>
  </si>
  <si>
    <t>Initially InstalledCapacityFactor</t>
  </si>
  <si>
    <t>Initially Installed Cap Distribution</t>
  </si>
  <si>
    <t>MinimumCapacityFactor</t>
  </si>
  <si>
    <t>Minimum Cap Distribution</t>
  </si>
  <si>
    <t>yearStep</t>
  </si>
  <si>
    <t>Discount Rate</t>
  </si>
  <si>
    <t>Conversion Subprocess Identifier</t>
  </si>
  <si>
    <t>Secure Input/Output decoupled</t>
  </si>
  <si>
    <t>Override Capacity Sheet</t>
  </si>
  <si>
    <t>Not responsible for CO2 Emissions</t>
  </si>
  <si>
    <t>Number of Parameter Variations</t>
  </si>
  <si>
    <t>Units</t>
  </si>
  <si>
    <t>Currency</t>
  </si>
  <si>
    <t>Power</t>
  </si>
  <si>
    <t>Energy</t>
  </si>
  <si>
    <t>1/h</t>
  </si>
  <si>
    <t>h</t>
  </si>
  <si>
    <t>h/a</t>
  </si>
  <si>
    <t>a</t>
  </si>
  <si>
    <t>Model parameters</t>
  </si>
  <si>
    <t>Display Units</t>
  </si>
  <si>
    <t>Minimum Realizable Size</t>
  </si>
  <si>
    <t>USD</t>
  </si>
  <si>
    <t>Technology specific</t>
  </si>
  <si>
    <t>Model specific</t>
  </si>
  <si>
    <t>kg/kWh</t>
  </si>
  <si>
    <t>Technical Lifetime</t>
  </si>
  <si>
    <t>Financial Lifetime</t>
  </si>
  <si>
    <t>InvestmentCost Base</t>
  </si>
  <si>
    <t>InvestmentCost Power</t>
  </si>
  <si>
    <t>OMCost Base</t>
  </si>
  <si>
    <t>OMCost Power</t>
  </si>
  <si>
    <t>OMCost Energy</t>
  </si>
  <si>
    <t>Elasticity of OMCost Energy</t>
  </si>
  <si>
    <t>OMCost Energy Timeseries</t>
  </si>
  <si>
    <t>OMCost Energy Timeseries Expression</t>
  </si>
  <si>
    <t>InvestmentCostStorage Capacity</t>
  </si>
  <si>
    <t>OMCostStorage Capacity</t>
  </si>
  <si>
    <t>InitiallyInstalledCapacity</t>
  </si>
  <si>
    <t>MinimumAllowedCapacity</t>
  </si>
  <si>
    <t>MaximumAllowedCapacity</t>
  </si>
  <si>
    <t>Maximum New Capacity Per Annum</t>
  </si>
  <si>
    <t>Maximum Early Retirement</t>
  </si>
  <si>
    <t>AnnualEnergyOutput</t>
  </si>
  <si>
    <t>MinimumAnnualEnergyOutput</t>
  </si>
  <si>
    <t>MaximumAnnualEnergyOutput</t>
  </si>
  <si>
    <t>RampLimit</t>
  </si>
  <si>
    <t>Minimum Uptime</t>
  </si>
  <si>
    <t>Minimum DownTime</t>
  </si>
  <si>
    <t>kW/kWh</t>
  </si>
  <si>
    <t>MinimumCRate</t>
  </si>
  <si>
    <t>MaximumCRate</t>
  </si>
  <si>
    <t>CoverableAnytimeLoad</t>
  </si>
  <si>
    <t>Default Maximum Financial Lifetime</t>
  </si>
  <si>
    <t>MaximumPowerInSystem</t>
  </si>
  <si>
    <t>CO2Price</t>
  </si>
  <si>
    <t>Annual CO2 Limit</t>
  </si>
  <si>
    <t>Total CO2Limit</t>
  </si>
  <si>
    <t>CO2 Emissions Timeseries</t>
  </si>
  <si>
    <t>CO2 Emissions 4 Partial Pricing</t>
  </si>
  <si>
    <t>CO2 Emissions</t>
  </si>
  <si>
    <t>CS Link</t>
  </si>
  <si>
    <t>MILP Parameters</t>
  </si>
  <si>
    <t>Efficiency, Fractions &amp; Availability</t>
  </si>
  <si>
    <t>LoadChangeCost</t>
  </si>
  <si>
    <t>OMCost Running</t>
  </si>
  <si>
    <t>Parameter type</t>
  </si>
  <si>
    <t>Copy from model</t>
  </si>
  <si>
    <t>Copy from scenario</t>
  </si>
  <si>
    <t xml:space="preserve">Technology 
param copy </t>
  </si>
  <si>
    <t>Output Reg Distribution</t>
  </si>
  <si>
    <t>Output Temp Distribution</t>
  </si>
  <si>
    <t>Output TempReg Distribution</t>
  </si>
  <si>
    <t>Output Temp Availability</t>
  </si>
  <si>
    <t>Output TempReg Availability</t>
  </si>
  <si>
    <t>Mustrun TempReg</t>
  </si>
  <si>
    <t>SelfDischargeRate</t>
  </si>
  <si>
    <t>p.u. Cap</t>
  </si>
  <si>
    <t>FixedConsumptionRunning</t>
  </si>
  <si>
    <t>p.u.</t>
  </si>
  <si>
    <t>CoverableAnytimeLoad Relative</t>
  </si>
  <si>
    <t>Differential WACC</t>
  </si>
  <si>
    <t>Conversion Rate: Currency in EUR</t>
  </si>
  <si>
    <t>YEN</t>
  </si>
  <si>
    <t>OMCost</t>
  </si>
  <si>
    <t>InvestmentCost</t>
  </si>
  <si>
    <t>RelativeLossesPerLength</t>
  </si>
  <si>
    <t>Minimum New Capacity Per Annum Relative</t>
  </si>
  <si>
    <t>InitiallyInstalledStorageCapacity</t>
  </si>
  <si>
    <t>MimimumStorageCapacity</t>
  </si>
  <si>
    <t>MaximumStorageCapacity</t>
  </si>
  <si>
    <t>Minimum Realizable Storage Size</t>
  </si>
  <si>
    <t>Modelname</t>
  </si>
  <si>
    <t>Users</t>
  </si>
  <si>
    <t>TimeRange</t>
  </si>
  <si>
    <t>RegionRange</t>
  </si>
  <si>
    <t>Conversion Rate to EUR</t>
  </si>
  <si>
    <t>Latitude</t>
  </si>
  <si>
    <t>Longitude</t>
  </si>
  <si>
    <t>Coordinates of the model to show it on a world map</t>
  </si>
  <si>
    <t>Must be non-empty.</t>
  </si>
  <si>
    <t>Set of regions on whose joined area the model is simulated. If empty, all regions of the RegionRange are used.</t>
  </si>
  <si>
    <t>EUR</t>
  </si>
  <si>
    <t>GW</t>
  </si>
  <si>
    <t>Model Domain</t>
  </si>
  <si>
    <t>RegionSelection</t>
  </si>
  <si>
    <t>world23IEP</t>
  </si>
  <si>
    <t>studentiep2023</t>
  </si>
  <si>
    <t>Single Point</t>
  </si>
  <si>
    <t>StartUpCost Triple</t>
  </si>
  <si>
    <t>StopCost Pair</t>
  </si>
  <si>
    <t>Min FLH</t>
  </si>
  <si>
    <t>Max FLH</t>
  </si>
  <si>
    <t>Mustrun Temp</t>
  </si>
  <si>
    <t>Base</t>
  </si>
  <si>
    <t>BAU</t>
  </si>
  <si>
    <t>Price</t>
  </si>
  <si>
    <t>[2021 5;2051 640]</t>
  </si>
  <si>
    <t>Regulation</t>
  </si>
  <si>
    <t>Dummy</t>
  </si>
  <si>
    <t>Coal</t>
  </si>
  <si>
    <t>All</t>
  </si>
  <si>
    <t>[89/255 89/255 89/255]</t>
  </si>
  <si>
    <t>Gas</t>
  </si>
  <si>
    <t>[191/255 191/255 191/255]</t>
  </si>
  <si>
    <t>Electricity</t>
  </si>
  <si>
    <t>[101/255 255/255 229/255]</t>
  </si>
  <si>
    <t>Heat LT</t>
  </si>
  <si>
    <t>[255/255 137/255 137/255]</t>
  </si>
  <si>
    <t>Mobility</t>
  </si>
  <si>
    <t>[255/255 255/255 0/255]</t>
  </si>
  <si>
    <t>H2</t>
  </si>
  <si>
    <t>[109/255 158/255 255/255]</t>
  </si>
  <si>
    <t>Liquid Fuels</t>
  </si>
  <si>
    <t>[120/255 51/255 171/255]</t>
  </si>
  <si>
    <t>Biofuels</t>
  </si>
  <si>
    <t>[0/255 176/255 80/255]</t>
  </si>
  <si>
    <t>Uranium</t>
  </si>
  <si>
    <t>[131/255 111/255 215/255]</t>
  </si>
  <si>
    <t>Dummy Help Biofuels CHP</t>
  </si>
  <si>
    <t>Dummy Help Gas CHP</t>
  </si>
  <si>
    <t>Heat HT</t>
  </si>
  <si>
    <t>[176/255 0/255 0/255]</t>
  </si>
  <si>
    <t>Central Heat</t>
  </si>
  <si>
    <t>[255/255 37/255 37/255]</t>
  </si>
  <si>
    <t>Dummy Help Coal CHP</t>
  </si>
  <si>
    <t>Aircraft Demand</t>
  </si>
  <si>
    <t>[154/255 87/255 205/255]</t>
  </si>
  <si>
    <t>Battery Storage</t>
  </si>
  <si>
    <t>[0/255 196/255 187/255]</t>
  </si>
  <si>
    <t>Biofuels CHP</t>
  </si>
  <si>
    <t>[0/255 210/255 95/255]</t>
  </si>
  <si>
    <t>Biofuels Extraction</t>
  </si>
  <si>
    <t>[0/255 150/255 68/255]</t>
  </si>
  <si>
    <t>Biofuels Heating HT</t>
  </si>
  <si>
    <t>[70/255 164/255 0/255]</t>
  </si>
  <si>
    <t>Biofuels Heating LT</t>
  </si>
  <si>
    <t>[82/255 192/255 0/255]</t>
  </si>
  <si>
    <t>Biofuels PP</t>
  </si>
  <si>
    <t>[0/255 176/255 112/255]</t>
  </si>
  <si>
    <t>Coal CHP</t>
  </si>
  <si>
    <t>[105/255 105/255 105/255]</t>
  </si>
  <si>
    <t>Coal Extraction</t>
  </si>
  <si>
    <t>[77/255 77/255 77/255]</t>
  </si>
  <si>
    <t>Coal Heating HT</t>
  </si>
  <si>
    <t>[109/255 89/255 89/255]</t>
  </si>
  <si>
    <t>Coal Heating LT</t>
  </si>
  <si>
    <t>[86/255 68/255 68/255]</t>
  </si>
  <si>
    <t>Coal PP</t>
  </si>
  <si>
    <t>[89/255 99/255 99/255]</t>
  </si>
  <si>
    <t>Combustion Engine</t>
  </si>
  <si>
    <t>District Heating HT</t>
  </si>
  <si>
    <t>[226/255 0/255 0/255]</t>
  </si>
  <si>
    <t>District Heating LT</t>
  </si>
  <si>
    <t>[255/255 87/255 87/255]</t>
  </si>
  <si>
    <t>Electrictiy Demand</t>
  </si>
  <si>
    <t>[183/255 255/255 243/255]</t>
  </si>
  <si>
    <t>Electric Vehicles</t>
  </si>
  <si>
    <t>[101/255 255/255 196/255]</t>
  </si>
  <si>
    <t>Gas CHP</t>
  </si>
  <si>
    <t>[211/255 211/255 211/255]</t>
  </si>
  <si>
    <t>Gas Extraction</t>
  </si>
  <si>
    <t>[157/255 157/255 157/255]</t>
  </si>
  <si>
    <t>Gas Heating HT</t>
  </si>
  <si>
    <t>[180/255 141/255 138/255]</t>
  </si>
  <si>
    <t>Gas Heating LT</t>
  </si>
  <si>
    <t>[205/255 179/255 177/255]</t>
  </si>
  <si>
    <t>Gas PP</t>
  </si>
  <si>
    <t>[191/255 205/255 205/255]</t>
  </si>
  <si>
    <t>Geothermal Heat</t>
  </si>
  <si>
    <t>[179/255 80/255 63/255]</t>
  </si>
  <si>
    <t>Geothermal PP</t>
  </si>
  <si>
    <t>[179/255 99/255 77/255]</t>
  </si>
  <si>
    <t>H2 Hydrolysis</t>
  </si>
  <si>
    <t>[111/255 189/255 253/255]</t>
  </si>
  <si>
    <t>H2 P2G</t>
  </si>
  <si>
    <t>[147/255 174/255 255/255]</t>
  </si>
  <si>
    <t>H2 P2L</t>
  </si>
  <si>
    <t>[122/255 135/255 254/255]</t>
  </si>
  <si>
    <t>Heat Demand HT</t>
  </si>
  <si>
    <t>[210/255 0/255 0/255]</t>
  </si>
  <si>
    <t>Heat Demand LT</t>
  </si>
  <si>
    <t>[255/255 171/255 171/255]</t>
  </si>
  <si>
    <t>Heat Pump</t>
  </si>
  <si>
    <t>[159/255 255/255 229/255]</t>
  </si>
  <si>
    <t>Heat Storage HT</t>
  </si>
  <si>
    <t>[146/255 0/255 0/255]</t>
  </si>
  <si>
    <t>Heat Storage LT</t>
  </si>
  <si>
    <t>[255/255 83/255 83/255]</t>
  </si>
  <si>
    <t>Hydro PP</t>
  </si>
  <si>
    <t>[61/255 61/255 189/255]</t>
  </si>
  <si>
    <t>Liquid Fuels Heating HT</t>
  </si>
  <si>
    <t>[156/255 51/255 171/255]</t>
  </si>
  <si>
    <t>Liquid Fuels Heating LT</t>
  </si>
  <si>
    <t>[172/255 50/255 146/255]</t>
  </si>
  <si>
    <t>Mobility Demand</t>
  </si>
  <si>
    <t>[255/255 255/255 121/255]</t>
  </si>
  <si>
    <t>Nuclear PP</t>
  </si>
  <si>
    <t>[142/255 130/255 230/255]</t>
  </si>
  <si>
    <t>Oil Extraction</t>
  </si>
  <si>
    <t>[93/255 39/255 133/255]</t>
  </si>
  <si>
    <t>Pumped Storage</t>
  </si>
  <si>
    <t>[45/255 45/255 138/255]</t>
  </si>
  <si>
    <t>Solar Heat</t>
  </si>
  <si>
    <t>[252/255 152/255 4/255]</t>
  </si>
  <si>
    <t>Solar PP</t>
  </si>
  <si>
    <t>[255/255 192/255 0/255]</t>
  </si>
  <si>
    <t>Uranium Extraction</t>
  </si>
  <si>
    <t>[111/255 88/255 208/255]</t>
  </si>
  <si>
    <t>Wind PP</t>
  </si>
  <si>
    <t>[0/255 102/255 255/255]</t>
  </si>
  <si>
    <t>Uniform</t>
  </si>
  <si>
    <t>[2021 234;2026 169;2031 132;2036 109;2041 92;2046 80;2051 70]</t>
  </si>
  <si>
    <t>[2021 265;2051 239]</t>
  </si>
  <si>
    <t>[2021 250;2051 184.1]</t>
  </si>
  <si>
    <t>world_elec</t>
  </si>
  <si>
    <t>[2021 0.8;2051 0.82]</t>
  </si>
  <si>
    <t>[2021 1000;2051 200]</t>
  </si>
  <si>
    <t>[2021 975;2051 130]</t>
  </si>
  <si>
    <t>[2021 68.25;2051 3]</t>
  </si>
  <si>
    <t>[2021 1462.5;2051 390]</t>
  </si>
  <si>
    <t>[2021 102.375;2051 19]</t>
  </si>
  <si>
    <t>world_heat_HT</t>
  </si>
  <si>
    <t>world_heat_LT2</t>
  </si>
  <si>
    <t>[2021 900;2051 580]</t>
  </si>
  <si>
    <t>[2021 1000;2051 547]</t>
  </si>
  <si>
    <t>[2021 2000;2051 938]</t>
  </si>
  <si>
    <t>world_wind2</t>
  </si>
  <si>
    <t>world_solar2</t>
  </si>
  <si>
    <t>[2021 300;2026 NaN]</t>
  </si>
  <si>
    <t>[2021 18; 2051 210]</t>
  </si>
  <si>
    <t>[2021 66; 2051 277]</t>
  </si>
  <si>
    <t>[2021 44473;2051 30833]</t>
  </si>
  <si>
    <t>[2021 300;2051 1600]</t>
  </si>
  <si>
    <t>[2021 866; 2051 7795]</t>
  </si>
  <si>
    <t>[2021 506; 2051 937]</t>
  </si>
  <si>
    <t>[2021 2184; 2051 2861]</t>
  </si>
  <si>
    <t>[2021 114; 2051 466]</t>
  </si>
  <si>
    <t>[2021 918; 2051 8360]</t>
  </si>
  <si>
    <t>[2021 285; 2051 1339]</t>
  </si>
  <si>
    <t>[2021 1912; 2051 4582]</t>
  </si>
  <si>
    <t>[2021 2173; 2051 5368]</t>
  </si>
  <si>
    <t>[2021 1904; 2051 3422]</t>
  </si>
  <si>
    <t>[2021 42; 2026 NaN]</t>
  </si>
  <si>
    <t>[2021 30; 2051 126]</t>
  </si>
  <si>
    <t>[2021 1; 2051 573]</t>
  </si>
  <si>
    <t>[2021 1164; 2051 4600]</t>
  </si>
  <si>
    <t>[2021 1444; 2051 2685]</t>
  </si>
  <si>
    <t>[2021 941; 2026 NaN]</t>
  </si>
  <si>
    <t>[2021 1386; 2026 NaN]</t>
  </si>
  <si>
    <t>[2021 403; 2051 871]</t>
  </si>
  <si>
    <t>[2021 233; 2026 NaN]</t>
  </si>
  <si>
    <t>[2021 619; 2051 4583]</t>
  </si>
  <si>
    <t>[2021 993; 2051 15468]</t>
  </si>
  <si>
    <t>[2021 18;2051 9]</t>
  </si>
  <si>
    <t>[2021 473; 2051 1681]</t>
  </si>
  <si>
    <t>[2021 501; 2051 1942]</t>
  </si>
  <si>
    <t>[2021 5;2026 NaN]</t>
  </si>
  <si>
    <t>[2021 5; 2051 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</si>
</sst>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sz val="11"/>
      <color rgb="FF000000"/>
      <name val="Arial"/>
      <family val="2"/>
      <charset val="1"/>
    </font>
    <font>
      <sz val="10"/>
      <color theme="0" tint="-0.499984740745262"/>
      <name val="Arial"/>
      <family val="2"/>
    </font>
    <font>
      <sz val="10"/>
      <color theme="1"/>
      <name val="Arial"/>
      <family val="2"/>
      <charset val="1"/>
    </font>
    <font>
      <sz val="10"/>
      <color theme="0" tint="-0.499984740745262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textRotation="90" wrapText="1"/>
    </xf>
    <xf numFmtId="0" fontId="2" fillId="0" borderId="0" xfId="0" applyFont="1"/>
    <xf numFmtId="0" fontId="4" fillId="0" borderId="0" xfId="0" applyFont="1"/>
    <xf numFmtId="0" fontId="0" fillId="4" borderId="0" xfId="0" applyFill="1"/>
    <xf numFmtId="0" fontId="6" fillId="0" borderId="0" xfId="0" applyFont="1"/>
    <xf numFmtId="0" fontId="1" fillId="0" borderId="0" xfId="0" applyFont="1" applyAlignment="1">
      <alignment textRotation="90" wrapText="1"/>
    </xf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0" fillId="5" borderId="0" xfId="0" applyFill="1" applyProtection="1">
      <protection locked="0"/>
    </xf>
    <xf numFmtId="0" fontId="0" fillId="5" borderId="1" xfId="0" applyFill="1" applyBorder="1" applyProtection="1">
      <protection locked="0"/>
    </xf>
    <xf numFmtId="0" fontId="0" fillId="5" borderId="2" xfId="0" applyFill="1" applyBorder="1" applyProtection="1">
      <protection locked="0"/>
    </xf>
    <xf numFmtId="0" fontId="0" fillId="6" borderId="1" xfId="0" applyFill="1" applyBorder="1" applyProtection="1">
      <protection locked="0"/>
    </xf>
    <xf numFmtId="0" fontId="0" fillId="6" borderId="0" xfId="0" applyFill="1" applyProtection="1">
      <protection locked="0"/>
    </xf>
    <xf numFmtId="0" fontId="0" fillId="6" borderId="2" xfId="0" applyFill="1" applyBorder="1" applyProtection="1">
      <protection locked="0"/>
    </xf>
    <xf numFmtId="0" fontId="0" fillId="3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2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4" borderId="0" xfId="0" applyFill="1" applyProtection="1">
      <protection locked="0"/>
    </xf>
    <xf numFmtId="0" fontId="3" fillId="4" borderId="1" xfId="0" applyFont="1" applyFill="1" applyBorder="1" applyProtection="1">
      <protection locked="0"/>
    </xf>
    <xf numFmtId="0" fontId="3" fillId="4" borderId="0" xfId="0" applyFont="1" applyFill="1" applyProtection="1">
      <protection locked="0"/>
    </xf>
    <xf numFmtId="0" fontId="0" fillId="4" borderId="2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4" borderId="0" xfId="0" applyFill="1" applyAlignment="1" applyProtection="1">
      <alignment horizontal="center"/>
      <protection locked="0"/>
    </xf>
    <xf numFmtId="0" fontId="5" fillId="4" borderId="0" xfId="0" applyFont="1" applyFill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7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8" fillId="4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2" borderId="1" xfId="0" applyFont="1" applyFill="1" applyBorder="1" applyAlignment="1" applyProtection="1">
      <alignment horizontal="left" vertical="top" wrapText="1"/>
      <protection locked="0"/>
    </xf>
    <xf numFmtId="0" fontId="5" fillId="2" borderId="2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94">
    <dxf>
      <border diagonalUp="0" diagonalDown="0">
        <left/>
        <right style="thin">
          <color indexed="64"/>
        </right>
        <top/>
        <bottom/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border diagonalUp="0" diagonalDown="0">
        <left/>
        <right style="thin">
          <color indexed="64"/>
        </right>
        <top/>
        <bottom/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border diagonalUp="0" diagonalDown="0">
        <left/>
        <right style="thin">
          <color indexed="64"/>
        </right>
        <top/>
        <bottom/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border diagonalUp="0" diagonalDown="0">
        <left/>
        <right style="thin">
          <color indexed="64"/>
        </right>
        <top/>
        <bottom/>
        <vertical/>
        <horizontal/>
      </border>
      <protection locked="0" hidden="0"/>
    </dxf>
    <dxf>
      <protection locked="0" hidden="0"/>
    </dxf>
    <dxf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border diagonalUp="0" diagonalDown="0">
        <left/>
        <right style="thin">
          <color indexed="64"/>
        </right>
        <top/>
        <bottom/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 diagonalUp="0" diagonalDown="0">
        <left/>
        <right style="thin">
          <color indexed="64"/>
        </right>
        <top/>
        <bottom/>
        <vertical/>
        <horizontal/>
      </border>
      <protection locked="0" hidden="0"/>
    </dxf>
    <dxf>
      <protection locked="0" hidden="0"/>
    </dxf>
    <dxf>
      <protection locked="0" hidden="0"/>
    </dxf>
    <dxf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9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alignment horizontal="general" vertical="bottom" textRotation="9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90" wrapText="1" indent="0" justifyLastLine="0" shrinkToFit="0" readingOrder="0"/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17375E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C84CDC-50F1-4024-B734-6E7C24D6E9ED}" name="Tabelle" displayName="Tabelle" ref="A2:Q6" totalsRowShown="0" headerRowDxfId="93">
  <autoFilter ref="A2:Q6" xr:uid="{99C84CDC-50F1-4024-B734-6E7C24D6E9ED}"/>
  <tableColumns count="17">
    <tableColumn id="1" xr3:uid="{776B12EE-7B62-4F56-949A-03D43E02ED87}" name="Scenario_Name"/>
    <tableColumn id="2" xr3:uid="{2452279C-D475-455F-B9E8-5D61AA3ABBA1}" name="BaseScenario"/>
    <tableColumn id="3" xr3:uid="{48E8C8F3-7076-4BB9-8A7E-4E738F881854}" name="Discount Rate"/>
    <tableColumn id="4" xr3:uid="{93BC4973-9DE4-4FAF-BB63-94879609541F}" name="WACC"/>
    <tableColumn id="5" xr3:uid="{14272663-DFD8-44CF-A7A6-6721FAD3A911}" name="Total CO2Limit"/>
    <tableColumn id="6" xr3:uid="{A2717FA4-88C8-4E56-AFBB-9FF08F4ECCC2}" name="Annual CO2 Limit"/>
    <tableColumn id="7" xr3:uid="{7820BC90-4096-473C-B828-A4F72DC81146}" name="CO2Price"/>
    <tableColumn id="8" xr3:uid="{47319AAA-B8C2-4302-BF36-C0C85EE7DEC9}" name="PartialCO2Pricing"/>
    <tableColumn id="9" xr3:uid="{4D08BB3C-13F6-4768-BAC5-B43944E98CD6}" name="Description"/>
    <tableColumn id="10" xr3:uid="{A9B1501F-0305-4BB7-8D93-2D70869CD3E7}" name="FromYear"/>
    <tableColumn id="11" xr3:uid="{53CB0D18-F31F-49C8-A8F4-B43452E33F3C}" name="UntilYear"/>
    <tableColumn id="12" xr3:uid="{067780D9-4A77-4F28-9B89-E8FB6E9A9312}" name="yearStep"/>
    <tableColumn id="13" xr3:uid="{0EBE2A01-E214-45A2-BF4E-DE7853BBAE2C}" name="MaximumPowerInSystem"/>
    <tableColumn id="14" xr3:uid="{CBFD447D-60DE-4F40-B5D9-EFDFB826E205}" name="Default Maximum Financial Lifetime"/>
    <tableColumn id="15" xr3:uid="{B6E70C0B-C966-4244-A56B-942C8AB031D9}" name="RegionSelection"/>
    <tableColumn id="16" xr3:uid="{003AF7FC-2E7B-4DB2-A1D2-BD4D6AF2E20C}" name="Override Capacity Sheet"/>
    <tableColumn id="17" xr3:uid="{CC337F73-7D23-47B4-9FDA-25726E6593A2}" name="Number of Parameter Variation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0E364-5516-475E-9088-8AB72087E14E}" name="Tabelle" displayName="Tabelle_1" ref="A1:I16" totalsRowShown="0" headerRowDxfId="92">
  <autoFilter ref="A1:I16" xr:uid="{04E0E364-5516-475E-9088-8AB72087E14E}"/>
  <tableColumns count="9">
    <tableColumn id="1" xr3:uid="{86451D9F-4B21-43F1-8267-DE72B1190372}" name="Commodity_Name"/>
    <tableColumn id="2" xr3:uid="{3D24ED51-0952-46A1-8250-7EBD28464434}" name="Commodity_Group"/>
    <tableColumn id="3" xr3:uid="{2EA82CCE-A261-4109-97C7-A22B8D94F4A1}" name="hasInfiniteTransportCapacity"/>
    <tableColumn id="4" xr3:uid="{48DE20CD-181F-454A-B7AC-743870767CF0}" name="hasNoTransportCapacity"/>
    <tableColumn id="5" xr3:uid="{E960CC07-8245-4503-80A7-C593B5A374D6}" name="hasInfiniteStorage"/>
    <tableColumn id="6" xr3:uid="{5CFB1AC4-C53F-4902-A05C-0852096E5DB5}" name="isSecondary"/>
    <tableColumn id="7" xr3:uid="{426AAD6E-4EEA-44C6-8122-BDD64C2FFDA7}" name="MatlabDisplayColor"/>
    <tableColumn id="8" xr3:uid="{6D83ED2B-AA83-40BF-B809-9CAAB2174313}" name="onlyInRegionalScope"/>
    <tableColumn id="9" xr3:uid="{43FDD782-8CBA-476F-B108-50F812272E9C}" name="Descrip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3EC157-5488-455C-98BD-295E390D3834}" name="Tabelle" displayName="Tabelle_2" ref="A1:E44" totalsRowShown="0" headerRowDxfId="91">
  <autoFilter ref="A1:E44" xr:uid="{9B3EC157-5488-455C-98BD-295E390D3834}"/>
  <tableColumns count="5">
    <tableColumn id="1" xr3:uid="{EFA11E68-C75C-4589-9847-F856BF5E3C9A}" name="ConversionProcess_Name"/>
    <tableColumn id="2" xr3:uid="{14E53281-BA60-4EAB-ABE0-0AE74347FDAF}" name="ConversionProcess_Group"/>
    <tableColumn id="3" xr3:uid="{3B246266-6812-4BDE-BF10-5A17F55A923B}" name="Description"/>
    <tableColumn id="4" xr3:uid="{9A302795-8971-435D-833E-0EBE223E2AA8}" name="MatlabDisplayColor"/>
    <tableColumn id="5" xr3:uid="{1B2862DC-3632-4694-83A4-FF1BA154EB26}" name="MatlabDisplayOrd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292FA2-260D-40C6-A1D2-F12ECCDDD94C}" name="Tabelle" displayName="Tabelle_4" ref="A4:CK56" totalsRowShown="0" headerRowDxfId="90" dataDxfId="89">
  <autoFilter ref="A4:CK56" xr:uid="{1A292FA2-260D-40C6-A1D2-F12ECCDDD94C}"/>
  <tableColumns count="89">
    <tableColumn id="1" xr3:uid="{E5CB3E9A-D27D-4DBA-B5FF-2FE14DF894DE}" name="ConversionProcess" dataDxfId="88"/>
    <tableColumn id="2" xr3:uid="{157C1C2E-1CD0-4843-9BF6-F7A52677F372}" name="ConversionSubProcess Name" dataDxfId="87"/>
    <tableColumn id="3" xr3:uid="{CA8A08D8-178B-4E8D-A9D5-1812D5A3D160}" name="CommodityIn" dataDxfId="86"/>
    <tableColumn id="4" xr3:uid="{6B39FD0E-1AE3-41C9-B661-251F496E8121}" name="CommodityOut" dataDxfId="85"/>
    <tableColumn id="5" xr3:uid="{C9604375-2247-49CB-91C5-9B0279725CDC}" name="Scenario" dataDxfId="84"/>
    <tableColumn id="6" xr3:uid="{8641CCA2-DAFE-4770-A692-4743566C351E}" name="Copy from model" dataDxfId="83"/>
    <tableColumn id="7" xr3:uid="{E628B4F7-F4D8-4BCC-B2E4-E90C0DA17D89}" name="Copy from scenario" dataDxfId="82"/>
    <tableColumn id="8" xr3:uid="{6648593A-FFF9-4253-8CDC-A130756FE02D}" name="isNamePlateCapacity" dataDxfId="81"/>
    <tableColumn id="9" xr3:uid="{01DD5233-D3C7-42CC-ABFA-90778D23D4E1}" name="hasStorage" dataDxfId="80"/>
    <tableColumn id="10" xr3:uid="{404949BF-F88C-4382-B37E-BBAA64D71FEF}" name="record Curtailments" dataDxfId="79"/>
    <tableColumn id="11" xr3:uid="{46E7563C-801A-48A8-BE6D-1AD1CDB1BBCB}" name="CO2 Emissions" dataDxfId="78"/>
    <tableColumn id="12" xr3:uid="{FC08586E-F9B5-49C2-AD44-EEFF97EF0A1E}" name="CO2 Emissions Timeseries" dataDxfId="77"/>
    <tableColumn id="13" xr3:uid="{5601123F-9B24-464A-B261-779C02148841}" name="CO2 Emissions 4 Partial Pricing" dataDxfId="76"/>
    <tableColumn id="14" xr3:uid="{98F843EA-FF0C-4F63-88AB-3066B8933496}" name="Not responsible for CO2 Emissions" dataDxfId="75"/>
    <tableColumn id="15" xr3:uid="{F0D9C51E-B358-434C-B089-5207E12CD03E}" name="StorageEfficiency" dataDxfId="74"/>
    <tableColumn id="16" xr3:uid="{9D728DF2-AE59-4434-87C6-456691C303FA}" name="Efficiency @ Pmax" dataDxfId="73"/>
    <tableColumn id="17" xr3:uid="{1C350D01-80EF-4416-A98C-0F886134B51E}" name="Efficiency @ Pmax Timeseries" dataDxfId="72"/>
    <tableColumn id="18" xr3:uid="{297EF887-361E-46FF-8560-C83EAB41BAA3}" name="Efficiency @ Pmax Timeseries Expression" dataDxfId="71"/>
    <tableColumn id="19" xr3:uid="{3A54877D-E9E8-4F82-B7B9-513F9113B98A}" name="Efficiency @ Pmin" dataDxfId="70"/>
    <tableColumn id="20" xr3:uid="{F7637EE5-E66D-4D3D-A387-9290BFD54B4B}" name="FixedConsumptionRunning" dataDxfId="69"/>
    <tableColumn id="21" xr3:uid="{4531C85B-EF42-473D-8795-EAEC2BB2D08A}" name="MinimalFractionOfInputCommodityConsumption" dataDxfId="68"/>
    <tableColumn id="22" xr3:uid="{3B08E6C4-D89E-4528-AB06-8350085BA2C7}" name="MaximalFractionOfInputCommodityConsumption" dataDxfId="67"/>
    <tableColumn id="23" xr3:uid="{C51C27DC-B09C-4B27-B9AA-C94D126E2EDB}" name="MinimalFractionOfOutputCommodityGeneration" dataDxfId="66"/>
    <tableColumn id="24" xr3:uid="{B6BE0F14-22BA-493B-B92E-414C5A7856BD}" name="MaximalFractionOfOutputCommodityGeneration" dataDxfId="65"/>
    <tableColumn id="25" xr3:uid="{1EBCAF61-2D70-4F92-980A-2590105AB971}" name="Average Technical Availability" dataDxfId="64"/>
    <tableColumn id="26" xr3:uid="{2DA878EE-CDF5-486A-8AE9-8FEF4DB45896}" name="MinimumLoadFraction" dataDxfId="63"/>
    <tableColumn id="27" xr3:uid="{2B574CC2-7C7A-45E5-BC57-728369B635AC}" name="RampLimit" dataDxfId="62"/>
    <tableColumn id="28" xr3:uid="{0B6DB589-DB38-4052-9F68-37F0EF7DC65D}" name="Minimum Uptime" dataDxfId="61"/>
    <tableColumn id="29" xr3:uid="{DB56A500-F53B-4267-9351-D80F1E80779E}" name="Minimum DownTime" dataDxfId="60"/>
    <tableColumn id="30" xr3:uid="{C43D42CE-F2E5-4607-BC1B-61FC2E5E78B3}" name="csLink ConversionProcess" dataDxfId="59"/>
    <tableColumn id="31" xr3:uid="{294E166A-77F8-4636-8781-18C6CD44D05B}" name="csLink CommodityIn" dataDxfId="58"/>
    <tableColumn id="32" xr3:uid="{023BE823-BC4D-4685-BDBE-A5ED9528533E}" name="csLink CommodityOut" dataDxfId="57"/>
    <tableColumn id="33" xr3:uid="{D5974C75-B004-4001-A0F9-6CFFD4CF0067}" name="csLink Active Coupled" dataDxfId="56"/>
    <tableColumn id="34" xr3:uid="{AF8051C1-BB07-4EDF-8EBA-12D1C9415E5D}" name="csLink Output Factor" dataDxfId="55"/>
    <tableColumn id="35" xr3:uid="{BFFBBAAF-5F81-4724-9E25-1B1AB3CB56FF}" name="csLink Output Base Output" dataDxfId="54"/>
    <tableColumn id="36" xr3:uid="{A78556DB-7BF9-46C5-AA5A-7A42C938DA36}" name="csLink Capacity Factor" dataDxfId="53"/>
    <tableColumn id="37" xr3:uid="{64043A58-CE3B-46CF-A960-F1675BA9E674}" name="MinimumCRate" dataDxfId="52"/>
    <tableColumn id="38" xr3:uid="{A417AEEC-4287-49AC-8D23-A7BA6154B89F}" name="MaximumCRate" dataDxfId="51"/>
    <tableColumn id="39" xr3:uid="{4993B9E4-BA89-45FB-B42D-1B6010352810}" name="SelfDischargeRate" dataDxfId="50"/>
    <tableColumn id="40" xr3:uid="{1EABEE63-5201-4A89-8FA9-BADA7FAE137E}" name="Technical Lifetime" dataDxfId="49"/>
    <tableColumn id="41" xr3:uid="{E9FF29B9-8688-478D-B3EF-DC604A572A3B}" name="Financial Lifetime" dataDxfId="48"/>
    <tableColumn id="42" xr3:uid="{505A46B7-4557-4983-9135-E19A669FFA1B}" name="Differential WACC" dataDxfId="47"/>
    <tableColumn id="43" xr3:uid="{6F093BA5-700F-4CD9-BA89-6B883929153C}" name="InvestmentCost Base" dataDxfId="46"/>
    <tableColumn id="44" xr3:uid="{2D8ADBB3-33CB-4A45-BE66-EA91C2F47087}" name="InvestmentCost Power" dataDxfId="45"/>
    <tableColumn id="45" xr3:uid="{AD68E5E8-63B5-431C-B0CA-B29259E1B048}" name="OMCost Base" dataDxfId="44"/>
    <tableColumn id="46" xr3:uid="{60BD654F-3204-4687-A2A8-46DADD10A271}" name="OMCost Power" dataDxfId="43"/>
    <tableColumn id="47" xr3:uid="{D5648ECF-6483-46D7-A564-360C8335CFBD}" name="OMCost Energy" dataDxfId="42"/>
    <tableColumn id="48" xr3:uid="{E3F0655C-324B-4CBD-9A0D-D66E900A26BC}" name="Elasticity of OMCost Energy" dataDxfId="41"/>
    <tableColumn id="49" xr3:uid="{FB2952FD-514F-4BAF-8588-5BACD9E53672}" name="OMCost Energy Timeseries" dataDxfId="40"/>
    <tableColumn id="50" xr3:uid="{2AC5F808-628D-41BD-AEA3-7CDE04D80690}" name="OMCost Energy Timeseries Expression" dataDxfId="39"/>
    <tableColumn id="51" xr3:uid="{1B63AFC7-095C-480C-B743-416859CA1750}" name="OMCost Running" dataDxfId="38"/>
    <tableColumn id="52" xr3:uid="{380E52E5-015E-4EDB-8480-5E30D2396AEF}" name="StartUpCost Triple" dataDxfId="37"/>
    <tableColumn id="53" xr3:uid="{37374846-586D-49C7-B423-A5CF0544F864}" name="StopCost Pair" dataDxfId="36"/>
    <tableColumn id="54" xr3:uid="{0DECC727-740A-4FC0-98B7-F80E82F178CC}" name="LoadChangeCost" dataDxfId="35"/>
    <tableColumn id="55" xr3:uid="{BC79F609-5656-4A75-A06D-16352B60248B}" name="InvestmentCostStorage Capacity" dataDxfId="34"/>
    <tableColumn id="56" xr3:uid="{6E18FF27-5818-4E17-AF29-9FC2F87FC54F}" name="OMCostStorage Capacity" dataDxfId="33"/>
    <tableColumn id="57" xr3:uid="{9FC85521-7EDC-47B1-916D-DD20F156E07F}" name="InitiallyInstalledCapacity" dataDxfId="32"/>
    <tableColumn id="58" xr3:uid="{A1A6FECF-59BD-4481-90A3-F5FDE8A9AD23}" name="MinimumAllowedCapacity" dataDxfId="31"/>
    <tableColumn id="59" xr3:uid="{5C050860-66C6-48B7-8D6E-BFCFB207D5F4}" name="MaximumAllowedCapacity" dataDxfId="30"/>
    <tableColumn id="60" xr3:uid="{50093FCF-3FB8-4E2C-B84C-98D3AC0F2BC5}" name="Cap Reg Distribution" dataDxfId="29"/>
    <tableColumn id="61" xr3:uid="{8DB69228-738D-4C66-BC31-577490132B7C}" name="Cap Reg Availability" dataDxfId="28"/>
    <tableColumn id="62" xr3:uid="{B8A1CC20-4868-4808-9417-1C7E25BED7BB}" name="Maximum New Capacity Per Annum" dataDxfId="27"/>
    <tableColumn id="63" xr3:uid="{5FC8DF16-ED4D-491B-9ADF-C4D84608B677}" name="Minimum New Capacity Per Annum Relative" dataDxfId="26"/>
    <tableColumn id="64" xr3:uid="{D1D1AAA7-4C58-4B17-93B2-91C9AC32BAC9}" name="Maximum Early Retirement" dataDxfId="25"/>
    <tableColumn id="65" xr3:uid="{DFC4C392-FF17-4D2B-895D-2F9CE41637CC}" name="InitiallyInstalledStorageCapacity" dataDxfId="24"/>
    <tableColumn id="66" xr3:uid="{2388E502-F054-4B86-8E33-184DAF4A8E7A}" name="MimimumStorageCapacity" dataDxfId="23"/>
    <tableColumn id="67" xr3:uid="{FE559195-C308-4704-9FCD-1D4E13FFCCFC}" name="MaximumStorageCapacity" dataDxfId="22"/>
    <tableColumn id="68" xr3:uid="{A42EF1B0-9283-4F10-B313-CCE884BEC8EE}" name="Stor. Cap Reg Distribution" dataDxfId="21"/>
    <tableColumn id="69" xr3:uid="{2E5B0F25-D6D4-41F5-980E-19FD8FA86F24}" name="Stor. Cap Reg Availability" dataDxfId="20"/>
    <tableColumn id="70" xr3:uid="{6AA22E5D-31B2-4D36-B815-362390110EFE}" name="Minimum Realizable Size" dataDxfId="19"/>
    <tableColumn id="71" xr3:uid="{775B8BE1-3E6C-4E11-B349-F1CB8FD622C9}" name="Minimum Realizable Storage Size" dataDxfId="18"/>
    <tableColumn id="72" xr3:uid="{3B48F521-8C46-46E7-AE80-763BA6A3C7A9}" name="AnnualEnergyOutput" dataDxfId="17"/>
    <tableColumn id="73" xr3:uid="{44CB7CDB-E8D4-4EFA-991C-7AECD8FC2A17}" name="MinimumAnnualEnergyOutput" dataDxfId="16"/>
    <tableColumn id="74" xr3:uid="{442942E1-3C8A-404D-B29D-4A3DCA2AD105}" name="MaximumAnnualEnergyOutput" dataDxfId="15"/>
    <tableColumn id="75" xr3:uid="{FC73258A-14F6-4E4E-B74A-CC8EE7611D68}" name="Output Reg Distribution" dataDxfId="14"/>
    <tableColumn id="76" xr3:uid="{553C1D2B-D948-4F7D-93D7-9C3DDA2A9E39}" name="Output Temp Distribution" dataDxfId="13"/>
    <tableColumn id="77" xr3:uid="{93ED01C3-5032-4D27-9DD6-33AFF7C3472B}" name="Output TempReg Distribution" dataDxfId="12"/>
    <tableColumn id="78" xr3:uid="{92FC67E7-6B59-44AA-87DC-B3FAAE91F7D7}" name="Output Temp Availability" dataDxfId="11"/>
    <tableColumn id="79" xr3:uid="{87C4B94D-5860-442F-A0DF-29C2AD3B3E5B}" name="Output TempReg Availability" dataDxfId="10"/>
    <tableColumn id="80" xr3:uid="{2EA1826F-F9FB-4D80-B323-8E0EBC67307E}" name="Min FLH" dataDxfId="9"/>
    <tableColumn id="81" xr3:uid="{0C5DC0E4-42DC-48FA-8299-12A4F2200AD5}" name="Max FLH" dataDxfId="8"/>
    <tableColumn id="82" xr3:uid="{319BDD64-2DB8-4459-90AF-F3B82ACBBAA5}" name="Mustrun Temp" dataDxfId="7"/>
    <tableColumn id="83" xr3:uid="{687777EF-B074-4CF0-9E20-3A7C8BE5267D}" name="Mustrun TempReg" dataDxfId="6"/>
    <tableColumn id="84" xr3:uid="{DA33BA09-FE06-4E1D-B530-7D2C7573D146}" name="CoverableAnytimeLoad" dataDxfId="5"/>
    <tableColumn id="85" xr3:uid="{55CD9A54-6961-4A8A-B339-6D0BFC4DDD3D}" name="CoverableAnytimeLoad Relative" dataDxfId="4"/>
    <tableColumn id="86" xr3:uid="{E148BFB2-6C00-4627-9640-F5E476BD7638}" name="MaximumSecureCapFraction" dataDxfId="3"/>
    <tableColumn id="87" xr3:uid="{92BEF5BA-D377-48E9-AB8F-54FE68F4B7E1}" name="Secure Input/Output decoupled" dataDxfId="2"/>
    <tableColumn id="88" xr3:uid="{44881486-3EC6-4A6D-A357-C840EBA1ED8C}" name="FailureFraction" dataDxfId="1"/>
    <tableColumn id="89" xr3:uid="{B77AA38F-F20F-4024-A449-D90085C95D8C}" name="ConsiderFullContingency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E8300C-0E6D-4952-B175-A35437D54C7B}" name="Tabelle" displayName="Tabelle_3" ref="A2:N3" insertRow="1" totalsRowShown="0">
  <autoFilter ref="A2:N3" xr:uid="{8BE8300C-0E6D-4952-B175-A35437D54C7B}"/>
  <tableColumns count="14">
    <tableColumn id="1" xr3:uid="{EA5D22DB-A63D-4B0A-B732-019794D95FF0}" name="Commodity"/>
    <tableColumn id="2" xr3:uid="{B68FA0C1-94E6-4C11-99B0-B21C8C13B2FA}" name="Scenario"/>
    <tableColumn id="3" xr3:uid="{AC7D5DEC-9290-41B8-A785-967822E62DC9}" name="InvestmentCost"/>
    <tableColumn id="4" xr3:uid="{C7D0AD41-B665-472A-82AA-1E9D111644C6}" name="OMCost"/>
    <tableColumn id="5" xr3:uid="{CE7575D2-64C5-425C-BB59-5E5BAA7532BC}" name="Technical Lifetime"/>
    <tableColumn id="6" xr3:uid="{884CA018-FB9C-4D7D-A93F-F947A46E3C42}" name="Financial Lifetime"/>
    <tableColumn id="7" xr3:uid="{FA7E5CA8-A25E-446A-A810-AF7015F70D9E}" name="RelativeLossesPerLength"/>
    <tableColumn id="8" xr3:uid="{BA00216F-9A90-4644-832C-0232DFC45A3B}" name="Initially InstalledCapacityFactor"/>
    <tableColumn id="9" xr3:uid="{A468B221-A30E-4606-B608-7CB86623385B}" name="Initially Installed Cap Distribution"/>
    <tableColumn id="10" xr3:uid="{D0952165-B659-4316-8808-462A2CB6B501}" name="MinimumCapacityFactor"/>
    <tableColumn id="11" xr3:uid="{7963C5C8-17C5-45FA-A7B2-E052DC2491A2}" name="Minimum Cap Distribution"/>
    <tableColumn id="12" xr3:uid="{28791951-FD29-4466-BC91-036839F95C3B}" name="MaximumCapacityFactor"/>
    <tableColumn id="13" xr3:uid="{DC42D5FF-2008-4B79-AE77-2166389D184D}" name="Maximum Cap Distribution"/>
    <tableColumn id="14" xr3:uid="{7F34D24B-5D47-4869-809C-722A552E06D4}" name="isCapSymmetri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E20"/>
  <sheetViews>
    <sheetView workbookViewId="0"/>
  </sheetViews>
  <sheetFormatPr defaultColWidth="8.85546875" defaultRowHeight="12.75" x14ac:dyDescent="0.2"/>
  <cols>
    <col min="1" max="1" width="32.42578125" style="9" bestFit="1" customWidth="1"/>
    <col min="2" max="2" width="13.7109375" style="9" bestFit="1" customWidth="1"/>
    <col min="3" max="3" width="94.85546875" style="9" bestFit="1" customWidth="1"/>
    <col min="4" max="5" width="8.85546875" style="9"/>
  </cols>
  <sheetData>
    <row r="1" spans="1:5" s="4" customFormat="1" x14ac:dyDescent="0.2">
      <c r="A1" s="34" t="s">
        <v>81</v>
      </c>
      <c r="B1" s="35"/>
      <c r="C1" s="35" t="s">
        <v>4</v>
      </c>
      <c r="D1" s="37"/>
      <c r="E1" s="37"/>
    </row>
    <row r="2" spans="1:5" s="4" customFormat="1" x14ac:dyDescent="0.2">
      <c r="A2" s="35" t="s">
        <v>154</v>
      </c>
      <c r="B2" s="37" t="s">
        <v>168</v>
      </c>
      <c r="C2" s="35"/>
      <c r="D2" s="37"/>
      <c r="E2" s="37"/>
    </row>
    <row r="3" spans="1:5" s="4" customFormat="1" x14ac:dyDescent="0.2">
      <c r="A3" s="35" t="s">
        <v>155</v>
      </c>
      <c r="B3" s="36" t="s">
        <v>169</v>
      </c>
      <c r="C3" s="35"/>
      <c r="D3" s="37"/>
      <c r="E3" s="37"/>
    </row>
    <row r="4" spans="1:5" s="4" customFormat="1" x14ac:dyDescent="0.2">
      <c r="A4" s="35" t="s">
        <v>156</v>
      </c>
      <c r="B4" s="36">
        <v>2007</v>
      </c>
      <c r="C4" s="35" t="s">
        <v>162</v>
      </c>
      <c r="D4" s="37"/>
      <c r="E4" s="37"/>
    </row>
    <row r="5" spans="1:5" s="4" customFormat="1" x14ac:dyDescent="0.2">
      <c r="A5" s="35" t="s">
        <v>157</v>
      </c>
      <c r="B5" s="36" t="s">
        <v>170</v>
      </c>
      <c r="C5" s="35" t="s">
        <v>162</v>
      </c>
      <c r="D5" s="37"/>
      <c r="E5" s="37"/>
    </row>
    <row r="6" spans="1:5" s="4" customFormat="1" x14ac:dyDescent="0.2">
      <c r="A6" s="35" t="s">
        <v>166</v>
      </c>
      <c r="B6" s="36"/>
      <c r="C6" s="35" t="s">
        <v>163</v>
      </c>
      <c r="D6" s="37"/>
      <c r="E6" s="37"/>
    </row>
    <row r="7" spans="1:5" s="4" customFormat="1" x14ac:dyDescent="0.2">
      <c r="A7" s="35" t="s">
        <v>159</v>
      </c>
      <c r="B7" s="36"/>
      <c r="C7" s="35" t="s">
        <v>161</v>
      </c>
      <c r="D7" s="37"/>
      <c r="E7" s="37"/>
    </row>
    <row r="8" spans="1:5" s="4" customFormat="1" x14ac:dyDescent="0.2">
      <c r="A8" s="35" t="s">
        <v>160</v>
      </c>
      <c r="B8" s="36"/>
      <c r="C8" s="35"/>
      <c r="D8" s="37"/>
      <c r="E8" s="37"/>
    </row>
    <row r="9" spans="1:5" s="4" customFormat="1" x14ac:dyDescent="0.2">
      <c r="A9" s="37"/>
      <c r="B9" s="37"/>
      <c r="C9" s="37"/>
      <c r="D9" s="37"/>
      <c r="E9" s="37"/>
    </row>
    <row r="10" spans="1:5" x14ac:dyDescent="0.2">
      <c r="A10" s="8" t="s">
        <v>82</v>
      </c>
    </row>
    <row r="11" spans="1:5" x14ac:dyDescent="0.2">
      <c r="A11" s="9" t="s">
        <v>74</v>
      </c>
      <c r="B11" s="22" t="s">
        <v>164</v>
      </c>
    </row>
    <row r="12" spans="1:5" x14ac:dyDescent="0.2">
      <c r="A12" s="9" t="s">
        <v>158</v>
      </c>
      <c r="B12" s="36">
        <v>1</v>
      </c>
    </row>
    <row r="13" spans="1:5" x14ac:dyDescent="0.2">
      <c r="A13" s="9" t="s">
        <v>75</v>
      </c>
      <c r="B13" s="22" t="s">
        <v>165</v>
      </c>
    </row>
    <row r="14" spans="1:5" s="6" customFormat="1" x14ac:dyDescent="0.2">
      <c r="A14" s="38" t="s">
        <v>76</v>
      </c>
      <c r="B14" s="6" t="str">
        <f>IF(Power="kW","MWh",IF(Power="MW","GWh","TWh"))</f>
        <v>TWh</v>
      </c>
      <c r="C14" s="38"/>
      <c r="D14" s="38"/>
      <c r="E14" s="38"/>
    </row>
    <row r="15" spans="1:5" s="6" customFormat="1" x14ac:dyDescent="0.2">
      <c r="A15" s="38" t="s">
        <v>122</v>
      </c>
      <c r="B15" s="6" t="str">
        <f>IF(Power="kW","t",IF(Power="MW","kilo t","Mio t"))</f>
        <v>Mio t</v>
      </c>
      <c r="C15" s="38"/>
      <c r="D15" s="38"/>
      <c r="E15" s="38"/>
    </row>
    <row r="18" spans="1:2" x14ac:dyDescent="0.2">
      <c r="A18" s="8" t="s">
        <v>144</v>
      </c>
    </row>
    <row r="19" spans="1:2" x14ac:dyDescent="0.2">
      <c r="A19" s="9" t="s">
        <v>84</v>
      </c>
      <c r="B19" s="9">
        <v>0.88</v>
      </c>
    </row>
    <row r="20" spans="1:2" x14ac:dyDescent="0.2">
      <c r="A20" s="9" t="s">
        <v>145</v>
      </c>
      <c r="B20" s="9">
        <v>7.43E-3</v>
      </c>
    </row>
  </sheetData>
  <dataValidations count="3">
    <dataValidation type="list" showErrorMessage="1" sqref="B11" xr:uid="{00000000-0002-0000-0000-000000000000}">
      <formula1>"EUR,USD,JPY,GBP,AUD,CAD,CHF,CNY,SEK,NZD,SAR"</formula1>
    </dataValidation>
    <dataValidation showInputMessage="1" showErrorMessage="1" sqref="D11" xr:uid="{00000000-0002-0000-0000-000001000000}"/>
    <dataValidation type="list" allowBlank="1" showInputMessage="1" showErrorMessage="1" sqref="B13" xr:uid="{00000000-0002-0000-0000-000002000000}">
      <formula1>"kW,MW,GW"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Q6"/>
  <sheetViews>
    <sheetView tabSelected="1" zoomScaleNormal="100" workbookViewId="0">
      <selection activeCell="G9" sqref="G9"/>
    </sheetView>
  </sheetViews>
  <sheetFormatPr defaultColWidth="9.140625" defaultRowHeight="12.75" x14ac:dyDescent="0.2"/>
  <cols>
    <col min="1" max="1" width="9.7109375" bestFit="1" customWidth="1"/>
    <col min="2" max="4" width="5.5703125" bestFit="1" customWidth="1"/>
    <col min="5" max="5" width="7" bestFit="1" customWidth="1"/>
    <col min="6" max="6" width="6.7109375" bestFit="1" customWidth="1"/>
    <col min="7" max="7" width="31.85546875" bestFit="1" customWidth="1"/>
    <col min="8" max="13" width="5.5703125" bestFit="1" customWidth="1"/>
    <col min="14" max="14" width="8" bestFit="1" customWidth="1"/>
    <col min="15" max="17" width="5.5703125" bestFit="1" customWidth="1"/>
    <col min="19" max="958" width="10.7109375"/>
  </cols>
  <sheetData>
    <row r="1" spans="1:17" x14ac:dyDescent="0.2">
      <c r="A1" s="3" t="s">
        <v>73</v>
      </c>
      <c r="B1" s="5"/>
      <c r="C1" s="5"/>
      <c r="D1" s="5"/>
      <c r="E1" s="5" t="str">
        <f>Co2Emission</f>
        <v>Mio t</v>
      </c>
      <c r="F1" s="5" t="str">
        <f>Co2Emission &amp; "/a"</f>
        <v>Mio t/a</v>
      </c>
      <c r="G1" s="5" t="str">
        <f>Currency&amp;"/t"</f>
        <v>EUR/t</v>
      </c>
      <c r="H1" s="5"/>
      <c r="I1" s="5"/>
      <c r="J1" s="5"/>
      <c r="K1" s="5"/>
      <c r="L1" s="5"/>
      <c r="M1" s="5" t="str">
        <f>Power</f>
        <v>GW</v>
      </c>
      <c r="N1" s="5" t="s">
        <v>80</v>
      </c>
      <c r="O1" s="5"/>
      <c r="P1" s="5"/>
      <c r="Q1" s="5"/>
    </row>
    <row r="2" spans="1:17" s="2" customFormat="1" ht="180" customHeight="1" x14ac:dyDescent="0.2">
      <c r="A2" s="2" t="s">
        <v>0</v>
      </c>
      <c r="B2" s="2" t="s">
        <v>1</v>
      </c>
      <c r="C2" s="2" t="s">
        <v>67</v>
      </c>
      <c r="D2" s="2" t="s">
        <v>2</v>
      </c>
      <c r="E2" s="2" t="s">
        <v>119</v>
      </c>
      <c r="F2" s="2" t="s">
        <v>118</v>
      </c>
      <c r="G2" s="2" t="s">
        <v>117</v>
      </c>
      <c r="H2" s="2" t="s">
        <v>3</v>
      </c>
      <c r="I2" s="2" t="s">
        <v>4</v>
      </c>
      <c r="J2" s="2" t="s">
        <v>47</v>
      </c>
      <c r="K2" s="2" t="s">
        <v>48</v>
      </c>
      <c r="L2" s="2" t="s">
        <v>66</v>
      </c>
      <c r="M2" s="2" t="s">
        <v>116</v>
      </c>
      <c r="N2" s="2" t="s">
        <v>115</v>
      </c>
      <c r="O2" s="2" t="s">
        <v>167</v>
      </c>
      <c r="P2" s="2" t="s">
        <v>70</v>
      </c>
      <c r="Q2" s="2" t="s">
        <v>72</v>
      </c>
    </row>
    <row r="3" spans="1:17" x14ac:dyDescent="0.2">
      <c r="A3" t="s">
        <v>176</v>
      </c>
      <c r="B3" t="s">
        <v>176</v>
      </c>
      <c r="D3">
        <v>7.0000000000000007E-2</v>
      </c>
      <c r="G3">
        <v>5</v>
      </c>
      <c r="J3">
        <v>2021</v>
      </c>
      <c r="K3">
        <v>2021</v>
      </c>
    </row>
    <row r="4" spans="1:17" x14ac:dyDescent="0.2">
      <c r="A4" t="s">
        <v>177</v>
      </c>
      <c r="B4" t="s">
        <v>176</v>
      </c>
      <c r="D4">
        <v>7.0000000000000007E-2</v>
      </c>
      <c r="G4" t="s">
        <v>340</v>
      </c>
      <c r="J4">
        <v>2021</v>
      </c>
      <c r="K4">
        <v>2051</v>
      </c>
      <c r="L4">
        <v>5</v>
      </c>
    </row>
    <row r="5" spans="1:17" x14ac:dyDescent="0.2">
      <c r="A5" t="s">
        <v>178</v>
      </c>
      <c r="B5" t="s">
        <v>176</v>
      </c>
      <c r="D5">
        <v>7.0000000000000007E-2</v>
      </c>
      <c r="G5" t="s">
        <v>179</v>
      </c>
      <c r="J5">
        <v>2021</v>
      </c>
      <c r="K5">
        <v>2051</v>
      </c>
      <c r="L5">
        <v>5</v>
      </c>
    </row>
    <row r="6" spans="1:17" x14ac:dyDescent="0.2">
      <c r="A6" t="s">
        <v>180</v>
      </c>
      <c r="B6" t="s">
        <v>176</v>
      </c>
      <c r="D6">
        <v>7.0000000000000007E-2</v>
      </c>
      <c r="E6">
        <v>500000</v>
      </c>
      <c r="G6" t="s">
        <v>339</v>
      </c>
      <c r="J6">
        <v>2021</v>
      </c>
      <c r="K6">
        <v>2051</v>
      </c>
      <c r="L6">
        <v>5</v>
      </c>
    </row>
  </sheetData>
  <pageMargins left="0.7" right="0.7" top="0.78749999999999998" bottom="0.78749999999999998" header="0.51180555555555496" footer="0.51180555555555496"/>
  <pageSetup paperSize="9" firstPageNumber="0" orientation="portrait" r:id="rId1"/>
  <headerFooter>
    <oddFooter>&amp;LFrei verwendbar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I1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2.75" x14ac:dyDescent="0.2"/>
  <cols>
    <col min="1" max="1" width="23.7109375" bestFit="1" customWidth="1"/>
    <col min="2" max="2" width="3.28515625" bestFit="1" customWidth="1"/>
    <col min="3" max="4" width="5.7109375" bestFit="1" customWidth="1"/>
    <col min="5" max="6" width="3.28515625" bestFit="1" customWidth="1"/>
    <col min="7" max="7" width="23.42578125" bestFit="1" customWidth="1"/>
    <col min="8" max="9" width="3.28515625" bestFit="1" customWidth="1"/>
    <col min="10" max="1022" width="10.7109375"/>
  </cols>
  <sheetData>
    <row r="1" spans="1:9" s="7" customFormat="1" ht="118.5" customHeight="1" x14ac:dyDescent="0.2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4</v>
      </c>
    </row>
    <row r="2" spans="1:9" x14ac:dyDescent="0.2">
      <c r="A2" t="s">
        <v>181</v>
      </c>
      <c r="C2">
        <v>1</v>
      </c>
      <c r="D2">
        <v>0</v>
      </c>
      <c r="E2">
        <v>1</v>
      </c>
      <c r="F2">
        <v>1</v>
      </c>
      <c r="H2">
        <v>1</v>
      </c>
    </row>
    <row r="3" spans="1:9" x14ac:dyDescent="0.2">
      <c r="A3" t="s">
        <v>182</v>
      </c>
      <c r="B3" t="s">
        <v>183</v>
      </c>
      <c r="C3">
        <v>1</v>
      </c>
      <c r="D3">
        <v>0</v>
      </c>
      <c r="E3">
        <v>1</v>
      </c>
      <c r="F3">
        <v>0</v>
      </c>
      <c r="G3" t="s">
        <v>184</v>
      </c>
      <c r="H3">
        <v>1</v>
      </c>
    </row>
    <row r="4" spans="1:9" x14ac:dyDescent="0.2">
      <c r="A4" t="s">
        <v>185</v>
      </c>
      <c r="B4" t="s">
        <v>183</v>
      </c>
      <c r="C4">
        <v>1</v>
      </c>
      <c r="D4">
        <v>0</v>
      </c>
      <c r="E4">
        <v>1</v>
      </c>
      <c r="F4">
        <v>0</v>
      </c>
      <c r="G4" t="s">
        <v>186</v>
      </c>
      <c r="H4">
        <v>1</v>
      </c>
    </row>
    <row r="5" spans="1:9" x14ac:dyDescent="0.2">
      <c r="A5" t="s">
        <v>187</v>
      </c>
      <c r="B5" t="s">
        <v>183</v>
      </c>
      <c r="C5">
        <v>1</v>
      </c>
      <c r="D5">
        <v>0</v>
      </c>
      <c r="E5">
        <v>0</v>
      </c>
      <c r="F5">
        <v>0</v>
      </c>
      <c r="G5" t="s">
        <v>188</v>
      </c>
      <c r="H5">
        <v>1</v>
      </c>
    </row>
    <row r="6" spans="1:9" x14ac:dyDescent="0.2">
      <c r="A6" t="s">
        <v>189</v>
      </c>
      <c r="B6" t="s">
        <v>183</v>
      </c>
      <c r="C6">
        <v>1</v>
      </c>
      <c r="D6">
        <v>0</v>
      </c>
      <c r="E6">
        <v>0</v>
      </c>
      <c r="F6">
        <v>0</v>
      </c>
      <c r="G6" t="s">
        <v>190</v>
      </c>
      <c r="H6">
        <v>1</v>
      </c>
    </row>
    <row r="7" spans="1:9" x14ac:dyDescent="0.2">
      <c r="A7" t="s">
        <v>191</v>
      </c>
      <c r="B7" t="s">
        <v>183</v>
      </c>
      <c r="C7">
        <v>1</v>
      </c>
      <c r="D7">
        <v>0</v>
      </c>
      <c r="E7">
        <v>0</v>
      </c>
      <c r="F7">
        <v>0</v>
      </c>
      <c r="G7" t="s">
        <v>192</v>
      </c>
      <c r="H7">
        <v>1</v>
      </c>
    </row>
    <row r="8" spans="1:9" x14ac:dyDescent="0.2">
      <c r="A8" t="s">
        <v>193</v>
      </c>
      <c r="B8" t="s">
        <v>183</v>
      </c>
      <c r="C8">
        <v>1</v>
      </c>
      <c r="D8">
        <v>0</v>
      </c>
      <c r="E8">
        <v>1</v>
      </c>
      <c r="F8">
        <v>0</v>
      </c>
      <c r="G8" t="s">
        <v>194</v>
      </c>
      <c r="H8">
        <v>1</v>
      </c>
    </row>
    <row r="9" spans="1:9" x14ac:dyDescent="0.2">
      <c r="A9" t="s">
        <v>195</v>
      </c>
      <c r="B9" t="s">
        <v>183</v>
      </c>
      <c r="C9">
        <v>1</v>
      </c>
      <c r="D9">
        <v>0</v>
      </c>
      <c r="E9">
        <v>1</v>
      </c>
      <c r="F9">
        <v>0</v>
      </c>
      <c r="G9" t="s">
        <v>196</v>
      </c>
      <c r="H9">
        <v>1</v>
      </c>
    </row>
    <row r="10" spans="1:9" x14ac:dyDescent="0.2">
      <c r="A10" t="s">
        <v>197</v>
      </c>
      <c r="B10" t="s">
        <v>183</v>
      </c>
      <c r="C10">
        <v>1</v>
      </c>
      <c r="D10">
        <v>0</v>
      </c>
      <c r="E10">
        <v>1</v>
      </c>
      <c r="F10">
        <v>0</v>
      </c>
      <c r="G10" t="s">
        <v>198</v>
      </c>
      <c r="H10">
        <v>1</v>
      </c>
    </row>
    <row r="11" spans="1:9" x14ac:dyDescent="0.2">
      <c r="A11" t="s">
        <v>199</v>
      </c>
      <c r="B11" t="s">
        <v>183</v>
      </c>
      <c r="C11">
        <v>1</v>
      </c>
      <c r="D11">
        <v>0</v>
      </c>
      <c r="E11">
        <v>0</v>
      </c>
      <c r="F11">
        <v>0</v>
      </c>
      <c r="G11" t="s">
        <v>200</v>
      </c>
      <c r="H11">
        <v>1</v>
      </c>
    </row>
    <row r="12" spans="1:9" x14ac:dyDescent="0.2">
      <c r="A12" t="s">
        <v>201</v>
      </c>
      <c r="C12">
        <v>1</v>
      </c>
      <c r="D12">
        <v>0</v>
      </c>
      <c r="E12">
        <v>1</v>
      </c>
      <c r="F12">
        <v>1</v>
      </c>
      <c r="H12">
        <v>1</v>
      </c>
    </row>
    <row r="13" spans="1:9" x14ac:dyDescent="0.2">
      <c r="A13" t="s">
        <v>202</v>
      </c>
      <c r="C13">
        <v>1</v>
      </c>
      <c r="D13">
        <v>0</v>
      </c>
      <c r="E13">
        <v>1</v>
      </c>
      <c r="F13">
        <v>1</v>
      </c>
      <c r="H13">
        <v>1</v>
      </c>
    </row>
    <row r="14" spans="1:9" x14ac:dyDescent="0.2">
      <c r="A14" t="s">
        <v>203</v>
      </c>
      <c r="B14" t="s">
        <v>183</v>
      </c>
      <c r="C14">
        <v>1</v>
      </c>
      <c r="D14">
        <v>0</v>
      </c>
      <c r="E14">
        <v>1</v>
      </c>
      <c r="F14">
        <v>0</v>
      </c>
      <c r="G14" t="s">
        <v>204</v>
      </c>
      <c r="H14">
        <v>1</v>
      </c>
    </row>
    <row r="15" spans="1:9" x14ac:dyDescent="0.2">
      <c r="A15" t="s">
        <v>205</v>
      </c>
      <c r="B15" t="s">
        <v>183</v>
      </c>
      <c r="C15">
        <v>1</v>
      </c>
      <c r="D15">
        <v>0</v>
      </c>
      <c r="E15">
        <v>1</v>
      </c>
      <c r="F15">
        <v>0</v>
      </c>
      <c r="G15" t="s">
        <v>206</v>
      </c>
      <c r="H15">
        <v>1</v>
      </c>
    </row>
    <row r="16" spans="1:9" x14ac:dyDescent="0.2">
      <c r="A16" t="s">
        <v>207</v>
      </c>
      <c r="C16">
        <v>1</v>
      </c>
      <c r="D16">
        <v>0</v>
      </c>
      <c r="E16">
        <v>1</v>
      </c>
      <c r="F16">
        <v>1</v>
      </c>
      <c r="H16">
        <v>1</v>
      </c>
    </row>
  </sheetData>
  <pageMargins left="0.7" right="0.7" top="0.78749999999999998" bottom="0.78749999999999998" header="0.51180555555555496" footer="0.51180555555555496"/>
  <pageSetup paperSize="9" firstPageNumber="0" orientation="portrait" r:id="rId1"/>
  <headerFooter>
    <oddFooter>&amp;LFrei verwendbar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44"/>
  <sheetViews>
    <sheetView zoomScaleNormal="100" workbookViewId="0">
      <pane ySplit="1" topLeftCell="A29" activePane="bottomLeft" state="frozen"/>
      <selection pane="bottomLeft" activeCell="A37" sqref="A37:XFD37"/>
    </sheetView>
  </sheetViews>
  <sheetFormatPr defaultColWidth="9.140625" defaultRowHeight="12.75" x14ac:dyDescent="0.2"/>
  <cols>
    <col min="1" max="1" width="27.140625" bestFit="1" customWidth="1"/>
    <col min="2" max="2" width="27.42578125" bestFit="1" customWidth="1"/>
    <col min="3" max="3" width="13.42578125" bestFit="1" customWidth="1"/>
    <col min="4" max="4" width="23.42578125" bestFit="1" customWidth="1"/>
    <col min="5" max="5" width="21.42578125" bestFit="1" customWidth="1"/>
    <col min="6" max="1025" width="10.7109375"/>
  </cols>
  <sheetData>
    <row r="1" spans="1:5" s="1" customFormat="1" ht="102" customHeight="1" x14ac:dyDescent="0.2">
      <c r="A1" s="1" t="s">
        <v>13</v>
      </c>
      <c r="B1" s="1" t="s">
        <v>14</v>
      </c>
      <c r="C1" s="1" t="s">
        <v>4</v>
      </c>
      <c r="D1" s="1" t="s">
        <v>11</v>
      </c>
      <c r="E1" s="1" t="s">
        <v>54</v>
      </c>
    </row>
    <row r="2" spans="1:5" x14ac:dyDescent="0.2">
      <c r="A2" t="s">
        <v>208</v>
      </c>
      <c r="D2" t="s">
        <v>209</v>
      </c>
    </row>
    <row r="3" spans="1:5" x14ac:dyDescent="0.2">
      <c r="A3" t="s">
        <v>210</v>
      </c>
      <c r="D3" t="s">
        <v>211</v>
      </c>
    </row>
    <row r="4" spans="1:5" x14ac:dyDescent="0.2">
      <c r="A4" t="s">
        <v>212</v>
      </c>
      <c r="D4" t="s">
        <v>213</v>
      </c>
    </row>
    <row r="5" spans="1:5" x14ac:dyDescent="0.2">
      <c r="A5" t="s">
        <v>214</v>
      </c>
      <c r="D5" t="s">
        <v>215</v>
      </c>
    </row>
    <row r="6" spans="1:5" x14ac:dyDescent="0.2">
      <c r="A6" t="s">
        <v>216</v>
      </c>
      <c r="D6" t="s">
        <v>217</v>
      </c>
    </row>
    <row r="7" spans="1:5" x14ac:dyDescent="0.2">
      <c r="A7" t="s">
        <v>218</v>
      </c>
      <c r="D7" t="s">
        <v>219</v>
      </c>
    </row>
    <row r="8" spans="1:5" x14ac:dyDescent="0.2">
      <c r="A8" t="s">
        <v>220</v>
      </c>
      <c r="D8" t="s">
        <v>221</v>
      </c>
    </row>
    <row r="9" spans="1:5" x14ac:dyDescent="0.2">
      <c r="A9" t="s">
        <v>222</v>
      </c>
      <c r="D9" t="s">
        <v>223</v>
      </c>
    </row>
    <row r="10" spans="1:5" x14ac:dyDescent="0.2">
      <c r="A10" t="s">
        <v>224</v>
      </c>
      <c r="D10" t="s">
        <v>225</v>
      </c>
    </row>
    <row r="11" spans="1:5" x14ac:dyDescent="0.2">
      <c r="A11" t="s">
        <v>226</v>
      </c>
      <c r="D11" t="s">
        <v>227</v>
      </c>
    </row>
    <row r="12" spans="1:5" x14ac:dyDescent="0.2">
      <c r="A12" t="s">
        <v>228</v>
      </c>
      <c r="D12" t="s">
        <v>229</v>
      </c>
    </row>
    <row r="13" spans="1:5" x14ac:dyDescent="0.2">
      <c r="A13" t="s">
        <v>230</v>
      </c>
      <c r="D13" t="s">
        <v>231</v>
      </c>
    </row>
    <row r="14" spans="1:5" x14ac:dyDescent="0.2">
      <c r="A14" t="s">
        <v>232</v>
      </c>
      <c r="D14" t="s">
        <v>196</v>
      </c>
    </row>
    <row r="15" spans="1:5" x14ac:dyDescent="0.2">
      <c r="A15" t="s">
        <v>233</v>
      </c>
      <c r="D15" t="s">
        <v>234</v>
      </c>
    </row>
    <row r="16" spans="1:5" x14ac:dyDescent="0.2">
      <c r="A16" t="s">
        <v>235</v>
      </c>
      <c r="D16" t="s">
        <v>236</v>
      </c>
    </row>
    <row r="17" spans="1:4" x14ac:dyDescent="0.2">
      <c r="A17" t="s">
        <v>237</v>
      </c>
      <c r="D17" t="s">
        <v>238</v>
      </c>
    </row>
    <row r="18" spans="1:4" x14ac:dyDescent="0.2">
      <c r="A18" t="s">
        <v>239</v>
      </c>
      <c r="D18" t="s">
        <v>240</v>
      </c>
    </row>
    <row r="19" spans="1:4" x14ac:dyDescent="0.2">
      <c r="A19" t="s">
        <v>241</v>
      </c>
      <c r="D19" t="s">
        <v>242</v>
      </c>
    </row>
    <row r="20" spans="1:4" x14ac:dyDescent="0.2">
      <c r="A20" t="s">
        <v>243</v>
      </c>
      <c r="D20" t="s">
        <v>244</v>
      </c>
    </row>
    <row r="21" spans="1:4" x14ac:dyDescent="0.2">
      <c r="A21" t="s">
        <v>245</v>
      </c>
      <c r="D21" t="s">
        <v>246</v>
      </c>
    </row>
    <row r="22" spans="1:4" x14ac:dyDescent="0.2">
      <c r="A22" t="s">
        <v>247</v>
      </c>
      <c r="D22" t="s">
        <v>248</v>
      </c>
    </row>
    <row r="23" spans="1:4" x14ac:dyDescent="0.2">
      <c r="A23" t="s">
        <v>249</v>
      </c>
      <c r="D23" t="s">
        <v>250</v>
      </c>
    </row>
    <row r="24" spans="1:4" x14ac:dyDescent="0.2">
      <c r="A24" t="s">
        <v>251</v>
      </c>
      <c r="D24" t="s">
        <v>252</v>
      </c>
    </row>
    <row r="25" spans="1:4" x14ac:dyDescent="0.2">
      <c r="A25" t="s">
        <v>253</v>
      </c>
      <c r="D25" t="s">
        <v>254</v>
      </c>
    </row>
    <row r="26" spans="1:4" x14ac:dyDescent="0.2">
      <c r="A26" t="s">
        <v>255</v>
      </c>
      <c r="D26" t="s">
        <v>256</v>
      </c>
    </row>
    <row r="27" spans="1:4" x14ac:dyDescent="0.2">
      <c r="A27" t="s">
        <v>257</v>
      </c>
      <c r="D27" t="s">
        <v>258</v>
      </c>
    </row>
    <row r="28" spans="1:4" x14ac:dyDescent="0.2">
      <c r="A28" t="s">
        <v>259</v>
      </c>
      <c r="D28" t="s">
        <v>260</v>
      </c>
    </row>
    <row r="29" spans="1:4" x14ac:dyDescent="0.2">
      <c r="A29" t="s">
        <v>261</v>
      </c>
      <c r="D29" t="s">
        <v>262</v>
      </c>
    </row>
    <row r="30" spans="1:4" x14ac:dyDescent="0.2">
      <c r="A30" t="s">
        <v>263</v>
      </c>
      <c r="D30" t="s">
        <v>264</v>
      </c>
    </row>
    <row r="31" spans="1:4" x14ac:dyDescent="0.2">
      <c r="A31" t="s">
        <v>265</v>
      </c>
      <c r="D31" t="s">
        <v>266</v>
      </c>
    </row>
    <row r="32" spans="1:4" x14ac:dyDescent="0.2">
      <c r="A32" t="s">
        <v>267</v>
      </c>
      <c r="D32" t="s">
        <v>268</v>
      </c>
    </row>
    <row r="33" spans="1:4" x14ac:dyDescent="0.2">
      <c r="A33" t="s">
        <v>269</v>
      </c>
      <c r="D33" t="s">
        <v>270</v>
      </c>
    </row>
    <row r="34" spans="1:4" x14ac:dyDescent="0.2">
      <c r="A34" t="s">
        <v>271</v>
      </c>
      <c r="D34" t="s">
        <v>272</v>
      </c>
    </row>
    <row r="35" spans="1:4" x14ac:dyDescent="0.2">
      <c r="A35" t="s">
        <v>273</v>
      </c>
      <c r="D35" t="s">
        <v>274</v>
      </c>
    </row>
    <row r="36" spans="1:4" x14ac:dyDescent="0.2">
      <c r="A36" t="s">
        <v>275</v>
      </c>
      <c r="D36" t="s">
        <v>276</v>
      </c>
    </row>
    <row r="37" spans="1:4" x14ac:dyDescent="0.2">
      <c r="A37" t="s">
        <v>277</v>
      </c>
      <c r="D37" t="s">
        <v>278</v>
      </c>
    </row>
    <row r="38" spans="1:4" x14ac:dyDescent="0.2">
      <c r="A38" t="s">
        <v>279</v>
      </c>
      <c r="D38" t="s">
        <v>280</v>
      </c>
    </row>
    <row r="39" spans="1:4" x14ac:dyDescent="0.2">
      <c r="A39" t="s">
        <v>281</v>
      </c>
      <c r="D39" t="s">
        <v>282</v>
      </c>
    </row>
    <row r="40" spans="1:4" x14ac:dyDescent="0.2">
      <c r="A40" t="s">
        <v>283</v>
      </c>
      <c r="D40" t="s">
        <v>284</v>
      </c>
    </row>
    <row r="41" spans="1:4" x14ac:dyDescent="0.2">
      <c r="A41" t="s">
        <v>285</v>
      </c>
      <c r="D41" t="s">
        <v>286</v>
      </c>
    </row>
    <row r="42" spans="1:4" x14ac:dyDescent="0.2">
      <c r="A42" t="s">
        <v>287</v>
      </c>
      <c r="D42" t="s">
        <v>288</v>
      </c>
    </row>
    <row r="43" spans="1:4" x14ac:dyDescent="0.2">
      <c r="A43" t="s">
        <v>289</v>
      </c>
      <c r="D43" t="s">
        <v>290</v>
      </c>
    </row>
    <row r="44" spans="1:4" x14ac:dyDescent="0.2">
      <c r="A44" t="s">
        <v>291</v>
      </c>
      <c r="D44" t="s">
        <v>292</v>
      </c>
    </row>
  </sheetData>
  <pageMargins left="0.7" right="0.7" top="0.78749999999999998" bottom="0.78749999999999998" header="0.51180555555555496" footer="0.51180555555555496"/>
  <pageSetup paperSize="9" firstPageNumber="0" orientation="portrait" r:id="rId1"/>
  <headerFooter>
    <oddFooter>&amp;LFrei verwendbar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CK56"/>
  <sheetViews>
    <sheetView zoomScale="85" zoomScaleNormal="85" workbookViewId="0">
      <pane xSplit="5" ySplit="4" topLeftCell="AZ41" activePane="bottomRight" state="frozen"/>
      <selection pane="topRight" activeCell="F1" sqref="F1"/>
      <selection pane="bottomLeft" activeCell="A2" sqref="A2"/>
      <selection pane="bottomRight" activeCell="BG46" sqref="BG46"/>
    </sheetView>
  </sheetViews>
  <sheetFormatPr defaultColWidth="11.42578125" defaultRowHeight="12.75" outlineLevelCol="1" x14ac:dyDescent="0.2"/>
  <cols>
    <col min="1" max="1" width="20.42578125" style="9" customWidth="1"/>
    <col min="2" max="2" width="3.42578125" style="9" customWidth="1"/>
    <col min="3" max="3" width="10" style="9" customWidth="1"/>
    <col min="4" max="4" width="9.7109375" style="9" customWidth="1"/>
    <col min="5" max="5" width="6" style="9" bestFit="1" customWidth="1"/>
    <col min="6" max="6" width="6" style="32" bestFit="1" customWidth="1"/>
    <col min="7" max="7" width="6" style="33" bestFit="1" customWidth="1"/>
    <col min="8" max="8" width="17.85546875" style="9" bestFit="1" customWidth="1"/>
    <col min="9" max="10" width="6" style="9" bestFit="1" customWidth="1" outlineLevel="1"/>
    <col min="11" max="11" width="8.140625" style="30" bestFit="1" customWidth="1" outlineLevel="1"/>
    <col min="12" max="13" width="8" style="9" bestFit="1" customWidth="1" outlineLevel="1"/>
    <col min="14" max="14" width="8.42578125" style="31" bestFit="1" customWidth="1" outlineLevel="1"/>
    <col min="15" max="15" width="29.7109375" style="9" bestFit="1" customWidth="1" outlineLevel="1"/>
    <col min="16" max="16" width="18.28515625" style="9" bestFit="1" customWidth="1" outlineLevel="1"/>
    <col min="17" max="17" width="6" style="9" bestFit="1" customWidth="1" outlineLevel="1"/>
    <col min="18" max="18" width="8.42578125" style="9" bestFit="1" customWidth="1" outlineLevel="1"/>
    <col min="19" max="19" width="6" style="9" bestFit="1" customWidth="1" outlineLevel="1"/>
    <col min="20" max="20" width="8" style="9" bestFit="1" customWidth="1" outlineLevel="1"/>
    <col min="21" max="24" width="8.42578125" style="9" bestFit="1" customWidth="1" outlineLevel="1"/>
    <col min="25" max="25" width="6" style="9" bestFit="1" customWidth="1" outlineLevel="1"/>
    <col min="26" max="26" width="15.5703125" style="30" bestFit="1" customWidth="1" outlineLevel="1"/>
    <col min="27" max="29" width="6" style="9" bestFit="1" customWidth="1" outlineLevel="1"/>
    <col min="30" max="30" width="7.5703125" style="30" bestFit="1" customWidth="1" outlineLevel="1"/>
    <col min="31" max="35" width="6" style="9" bestFit="1" customWidth="1" outlineLevel="1"/>
    <col min="36" max="36" width="6" style="31" bestFit="1" customWidth="1" outlineLevel="1"/>
    <col min="37" max="37" width="8.28515625" style="30" bestFit="1" customWidth="1" outlineLevel="1"/>
    <col min="38" max="38" width="8.28515625" style="9" bestFit="1" customWidth="1" outlineLevel="1"/>
    <col min="39" max="39" width="8.140625" style="31" bestFit="1" customWidth="1" outlineLevel="1"/>
    <col min="40" max="40" width="6" style="30" bestFit="1" customWidth="1" outlineLevel="1"/>
    <col min="41" max="42" width="6" style="9" bestFit="1" customWidth="1" outlineLevel="1"/>
    <col min="43" max="43" width="8.42578125" style="9" customWidth="1" outlineLevel="1"/>
    <col min="44" max="44" width="20.7109375" style="9" bestFit="1" customWidth="1" outlineLevel="1"/>
    <col min="45" max="45" width="10" style="9" customWidth="1" outlineLevel="1"/>
    <col min="46" max="46" width="20.7109375" style="9" bestFit="1" customWidth="1" outlineLevel="1"/>
    <col min="47" max="47" width="9.85546875" style="9" bestFit="1" customWidth="1" outlineLevel="1"/>
    <col min="48" max="48" width="17" style="9" bestFit="1" customWidth="1" outlineLevel="1"/>
    <col min="49" max="50" width="9.85546875" style="9" bestFit="1" customWidth="1" outlineLevel="1"/>
    <col min="51" max="51" width="13.5703125" style="9" bestFit="1" customWidth="1" outlineLevel="1"/>
    <col min="52" max="52" width="12.42578125" style="9" bestFit="1" customWidth="1" outlineLevel="1"/>
    <col min="53" max="53" width="10.85546875" style="9" bestFit="1" customWidth="1" outlineLevel="1"/>
    <col min="54" max="54" width="8.85546875" style="9" customWidth="1" outlineLevel="1"/>
    <col min="55" max="55" width="57.140625" style="9" bestFit="1" customWidth="1" outlineLevel="1"/>
    <col min="56" max="56" width="10.85546875" style="31" bestFit="1" customWidth="1" outlineLevel="1"/>
    <col min="57" max="57" width="19" style="30" bestFit="1" customWidth="1"/>
    <col min="58" max="58" width="6" style="9" bestFit="1" customWidth="1" outlineLevel="1"/>
    <col min="59" max="59" width="38.140625" style="9" bestFit="1" customWidth="1" outlineLevel="1"/>
    <col min="60" max="61" width="6" style="9" bestFit="1" customWidth="1" outlineLevel="1"/>
    <col min="62" max="63" width="8.42578125" style="9" bestFit="1" customWidth="1" outlineLevel="1"/>
    <col min="64" max="71" width="6" style="9" bestFit="1" customWidth="1" outlineLevel="1"/>
    <col min="72" max="72" width="23.85546875" style="30" bestFit="1" customWidth="1" outlineLevel="1"/>
    <col min="73" max="73" width="19.42578125" style="9" bestFit="1" customWidth="1" outlineLevel="1"/>
    <col min="74" max="74" width="23.7109375" style="9" bestFit="1" customWidth="1" outlineLevel="1"/>
    <col min="75" max="75" width="6" style="9" bestFit="1" customWidth="1" outlineLevel="1"/>
    <col min="76" max="76" width="14.5703125" style="9" bestFit="1" customWidth="1" outlineLevel="1"/>
    <col min="77" max="77" width="6" style="9" bestFit="1" customWidth="1" outlineLevel="1"/>
    <col min="78" max="78" width="11.85546875" style="9" bestFit="1" customWidth="1" outlineLevel="1"/>
    <col min="79" max="80" width="6" style="9" bestFit="1" customWidth="1" outlineLevel="1"/>
    <col min="81" max="81" width="7.140625" style="9" bestFit="1" customWidth="1" outlineLevel="1"/>
    <col min="82" max="82" width="6" style="9" bestFit="1" customWidth="1" outlineLevel="1"/>
    <col min="83" max="83" width="6" style="31" bestFit="1" customWidth="1" outlineLevel="1"/>
    <col min="84" max="84" width="14.5703125" style="30" bestFit="1" customWidth="1" outlineLevel="1"/>
    <col min="85" max="88" width="6" style="9" bestFit="1" customWidth="1" outlineLevel="1"/>
    <col min="89" max="89" width="6" style="31" bestFit="1" customWidth="1" outlineLevel="1"/>
  </cols>
  <sheetData>
    <row r="1" spans="1:89" x14ac:dyDescent="0.2">
      <c r="A1" s="8" t="s">
        <v>128</v>
      </c>
      <c r="F1" s="39" t="s">
        <v>131</v>
      </c>
      <c r="G1" s="40"/>
      <c r="H1" s="10" t="s">
        <v>85</v>
      </c>
      <c r="I1" s="10"/>
      <c r="J1" s="10"/>
      <c r="K1" s="11"/>
      <c r="L1" s="10"/>
      <c r="M1" s="10"/>
      <c r="N1" s="12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1"/>
      <c r="AA1" s="10"/>
      <c r="AB1" s="10"/>
      <c r="AC1" s="10"/>
      <c r="AD1" s="11"/>
      <c r="AE1" s="10"/>
      <c r="AF1" s="10"/>
      <c r="AG1" s="10"/>
      <c r="AH1" s="10"/>
      <c r="AI1" s="10"/>
      <c r="AJ1" s="12"/>
      <c r="AK1" s="11"/>
      <c r="AL1" s="10"/>
      <c r="AM1" s="12"/>
      <c r="AN1" s="11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2"/>
      <c r="BE1" s="13" t="s">
        <v>86</v>
      </c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3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5"/>
      <c r="CF1" s="13"/>
      <c r="CG1" s="14"/>
      <c r="CH1" s="14"/>
      <c r="CI1" s="14"/>
      <c r="CJ1" s="14"/>
      <c r="CK1" s="15"/>
    </row>
    <row r="2" spans="1:89" x14ac:dyDescent="0.2">
      <c r="A2" s="8" t="s">
        <v>68</v>
      </c>
      <c r="B2" s="8"/>
      <c r="C2" s="8"/>
      <c r="D2" s="8"/>
      <c r="E2" s="8"/>
      <c r="F2" s="39"/>
      <c r="G2" s="40"/>
      <c r="H2" s="16" t="s">
        <v>36</v>
      </c>
      <c r="I2" s="16"/>
      <c r="J2" s="16"/>
      <c r="K2" s="17" t="s">
        <v>35</v>
      </c>
      <c r="L2" s="18"/>
      <c r="M2" s="18"/>
      <c r="N2" s="19"/>
      <c r="O2" s="16" t="s">
        <v>125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7" t="s">
        <v>124</v>
      </c>
      <c r="AA2" s="18"/>
      <c r="AB2" s="18"/>
      <c r="AC2" s="18"/>
      <c r="AD2" s="20" t="s">
        <v>123</v>
      </c>
      <c r="AE2" s="16"/>
      <c r="AF2" s="16"/>
      <c r="AG2" s="16"/>
      <c r="AH2" s="16"/>
      <c r="AI2" s="16"/>
      <c r="AJ2" s="21"/>
      <c r="AK2" s="17" t="s">
        <v>46</v>
      </c>
      <c r="AL2" s="18"/>
      <c r="AM2" s="19"/>
      <c r="AN2" s="20" t="s">
        <v>37</v>
      </c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21"/>
      <c r="BE2" s="17" t="s">
        <v>38</v>
      </c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20" t="s">
        <v>39</v>
      </c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21"/>
      <c r="CF2" s="17" t="s">
        <v>41</v>
      </c>
      <c r="CG2" s="18"/>
      <c r="CH2" s="18"/>
      <c r="CI2" s="18"/>
      <c r="CJ2" s="18"/>
      <c r="CK2" s="19"/>
    </row>
    <row r="3" spans="1:89" ht="14.25" x14ac:dyDescent="0.2">
      <c r="A3" s="8" t="s">
        <v>73</v>
      </c>
      <c r="F3" s="39"/>
      <c r="G3" s="40"/>
      <c r="H3" s="22"/>
      <c r="I3" s="22"/>
      <c r="J3" s="22"/>
      <c r="K3" s="23" t="s">
        <v>87</v>
      </c>
      <c r="L3" s="24" t="s">
        <v>87</v>
      </c>
      <c r="M3" s="24" t="s">
        <v>87</v>
      </c>
      <c r="N3" s="25"/>
      <c r="O3" s="22"/>
      <c r="P3" s="22"/>
      <c r="Q3" s="22"/>
      <c r="R3" s="22"/>
      <c r="S3" s="22"/>
      <c r="T3" s="22" t="s">
        <v>139</v>
      </c>
      <c r="U3" s="22"/>
      <c r="V3" s="22"/>
      <c r="W3" s="22"/>
      <c r="X3" s="26"/>
      <c r="Y3" s="26"/>
      <c r="Z3" s="27"/>
      <c r="AA3" s="22" t="s">
        <v>77</v>
      </c>
      <c r="AB3" s="22" t="s">
        <v>78</v>
      </c>
      <c r="AC3" s="22" t="s">
        <v>78</v>
      </c>
      <c r="AD3" s="27"/>
      <c r="AE3" s="22"/>
      <c r="AF3" s="22"/>
      <c r="AG3" s="22"/>
      <c r="AH3" s="22"/>
      <c r="AI3" s="22"/>
      <c r="AJ3" s="25"/>
      <c r="AK3" s="27" t="s">
        <v>111</v>
      </c>
      <c r="AL3" s="22" t="s">
        <v>111</v>
      </c>
      <c r="AM3" s="25" t="s">
        <v>77</v>
      </c>
      <c r="AN3" s="27" t="s">
        <v>80</v>
      </c>
      <c r="AO3" s="22" t="s">
        <v>80</v>
      </c>
      <c r="AP3" s="22"/>
      <c r="AQ3" s="22" t="str">
        <f>"Mio " &amp;Currency</f>
        <v>Mio EUR</v>
      </c>
      <c r="AR3" s="28" t="str">
        <f>Currency&amp;"/kW"</f>
        <v>EUR/kW</v>
      </c>
      <c r="AS3" s="22" t="str">
        <f>"Mio "&amp;Currency&amp;"/a"</f>
        <v>Mio EUR/a</v>
      </c>
      <c r="AT3" s="22" t="str">
        <f>Currency&amp;"/kW/a"</f>
        <v>EUR/kW/a</v>
      </c>
      <c r="AU3" s="22" t="str">
        <f>Currency&amp;"/MWh"</f>
        <v>EUR/MWh</v>
      </c>
      <c r="AV3" s="22" t="str">
        <f>Currency&amp;"/MWh"&amp;" per "&amp;Power</f>
        <v>EUR/MWh per GW</v>
      </c>
      <c r="AW3" s="22" t="str">
        <f>Currency&amp;"/MWh"</f>
        <v>EUR/MWh</v>
      </c>
      <c r="AX3" s="22" t="str">
        <f>Currency&amp;"/MWh"</f>
        <v>EUR/MWh</v>
      </c>
      <c r="AY3" s="22" t="str">
        <f>Currency&amp;"/"&amp;Power&amp;" per h"</f>
        <v>EUR/GW per h</v>
      </c>
      <c r="AZ3" s="22" t="str">
        <f>"[h,"&amp;Currency&amp;","&amp;Power&amp;"h]"</f>
        <v>[h,EUR,GWh]</v>
      </c>
      <c r="BA3" s="22" t="str">
        <f>"["&amp;Currency&amp;","&amp;Power&amp;"h]"</f>
        <v>[EUR,GWh]</v>
      </c>
      <c r="BB3" s="22" t="str">
        <f>Currency&amp;"/MW"</f>
        <v>EUR/MW</v>
      </c>
      <c r="BC3" s="22" t="str">
        <f>Currency&amp;"/kWh"</f>
        <v>EUR/kWh</v>
      </c>
      <c r="BD3" s="25" t="str">
        <f>Currency&amp;"/kWh/a"</f>
        <v>EUR/kWh/a</v>
      </c>
      <c r="BE3" s="27" t="str">
        <f>Power</f>
        <v>GW</v>
      </c>
      <c r="BF3" s="27" t="str">
        <f>Power</f>
        <v>GW</v>
      </c>
      <c r="BG3" s="27" t="str">
        <f>Power</f>
        <v>GW</v>
      </c>
      <c r="BH3" s="22"/>
      <c r="BI3" s="22"/>
      <c r="BJ3" s="22" t="str">
        <f>Power&amp;"/a"</f>
        <v>GW/a</v>
      </c>
      <c r="BK3" s="22"/>
      <c r="BL3" s="29" t="str">
        <f>Power</f>
        <v>GW</v>
      </c>
      <c r="BM3" s="29" t="str">
        <f>Power &amp; "h"</f>
        <v>GWh</v>
      </c>
      <c r="BN3" s="29" t="str">
        <f>Power &amp; "h"</f>
        <v>GWh</v>
      </c>
      <c r="BO3" s="29" t="str">
        <f>Power &amp; "h"</f>
        <v>GWh</v>
      </c>
      <c r="BP3" s="29"/>
      <c r="BQ3" s="29"/>
      <c r="BR3" s="29" t="str">
        <f>Power</f>
        <v>GW</v>
      </c>
      <c r="BS3" s="29" t="str">
        <f>Power &amp; "h"</f>
        <v>GWh</v>
      </c>
      <c r="BT3" s="27" t="str">
        <f>Energy&amp;"/a"</f>
        <v>TWh/a</v>
      </c>
      <c r="BU3" s="22" t="str">
        <f>Energy&amp;"/a"</f>
        <v>TWh/a</v>
      </c>
      <c r="BV3" s="22" t="str">
        <f>Energy&amp;"/a"</f>
        <v>TWh/a</v>
      </c>
      <c r="BW3" s="22"/>
      <c r="BX3" s="22"/>
      <c r="BY3" s="22"/>
      <c r="BZ3" s="22"/>
      <c r="CA3" s="22"/>
      <c r="CB3" s="22"/>
      <c r="CC3" s="22" t="s">
        <v>79</v>
      </c>
      <c r="CD3" s="22" t="s">
        <v>79</v>
      </c>
      <c r="CE3" s="25"/>
      <c r="CF3" s="27" t="str">
        <f>Power</f>
        <v>GW</v>
      </c>
      <c r="CG3" s="22" t="s">
        <v>141</v>
      </c>
      <c r="CH3" s="22"/>
      <c r="CI3" s="22"/>
      <c r="CJ3" s="22"/>
      <c r="CK3" s="25"/>
    </row>
    <row r="4" spans="1:89" s="2" customFormat="1" ht="180" customHeight="1" x14ac:dyDescent="0.2">
      <c r="A4" s="2" t="s">
        <v>15</v>
      </c>
      <c r="B4" s="2" t="s">
        <v>45</v>
      </c>
      <c r="C4" s="2" t="s">
        <v>16</v>
      </c>
      <c r="D4" s="2" t="s">
        <v>17</v>
      </c>
      <c r="E4" s="2" t="s">
        <v>18</v>
      </c>
      <c r="F4" s="2" t="s">
        <v>129</v>
      </c>
      <c r="G4" s="2" t="s">
        <v>130</v>
      </c>
      <c r="H4" s="2" t="s">
        <v>19</v>
      </c>
      <c r="I4" s="2" t="s">
        <v>20</v>
      </c>
      <c r="J4" s="2" t="s">
        <v>21</v>
      </c>
      <c r="K4" s="2" t="s">
        <v>122</v>
      </c>
      <c r="L4" s="2" t="s">
        <v>120</v>
      </c>
      <c r="M4" s="2" t="s">
        <v>121</v>
      </c>
      <c r="N4" s="2" t="s">
        <v>71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53</v>
      </c>
      <c r="T4" s="2" t="s">
        <v>140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30</v>
      </c>
      <c r="Z4" s="2" t="s">
        <v>40</v>
      </c>
      <c r="AA4" s="2" t="s">
        <v>108</v>
      </c>
      <c r="AB4" s="2" t="s">
        <v>109</v>
      </c>
      <c r="AC4" s="2" t="s">
        <v>110</v>
      </c>
      <c r="AD4" s="2" t="s">
        <v>55</v>
      </c>
      <c r="AE4" s="2" t="s">
        <v>56</v>
      </c>
      <c r="AF4" s="2" t="s">
        <v>57</v>
      </c>
      <c r="AG4" s="2" t="s">
        <v>58</v>
      </c>
      <c r="AH4" s="2" t="s">
        <v>59</v>
      </c>
      <c r="AI4" s="2" t="s">
        <v>60</v>
      </c>
      <c r="AJ4" s="2" t="s">
        <v>61</v>
      </c>
      <c r="AK4" s="2" t="s">
        <v>112</v>
      </c>
      <c r="AL4" s="2" t="s">
        <v>113</v>
      </c>
      <c r="AM4" s="2" t="s">
        <v>138</v>
      </c>
      <c r="AN4" s="2" t="s">
        <v>88</v>
      </c>
      <c r="AO4" s="2" t="s">
        <v>89</v>
      </c>
      <c r="AP4" s="2" t="s">
        <v>143</v>
      </c>
      <c r="AQ4" s="2" t="s">
        <v>90</v>
      </c>
      <c r="AR4" s="2" t="s">
        <v>91</v>
      </c>
      <c r="AS4" s="2" t="s">
        <v>92</v>
      </c>
      <c r="AT4" s="2" t="s">
        <v>93</v>
      </c>
      <c r="AU4" s="2" t="s">
        <v>94</v>
      </c>
      <c r="AV4" s="2" t="s">
        <v>95</v>
      </c>
      <c r="AW4" s="2" t="s">
        <v>96</v>
      </c>
      <c r="AX4" s="2" t="s">
        <v>97</v>
      </c>
      <c r="AY4" s="2" t="s">
        <v>127</v>
      </c>
      <c r="AZ4" s="2" t="s">
        <v>171</v>
      </c>
      <c r="BA4" s="2" t="s">
        <v>172</v>
      </c>
      <c r="BB4" s="2" t="s">
        <v>126</v>
      </c>
      <c r="BC4" s="2" t="s">
        <v>98</v>
      </c>
      <c r="BD4" s="2" t="s">
        <v>99</v>
      </c>
      <c r="BE4" s="2" t="s">
        <v>100</v>
      </c>
      <c r="BF4" s="2" t="s">
        <v>101</v>
      </c>
      <c r="BG4" s="2" t="s">
        <v>102</v>
      </c>
      <c r="BH4" s="2" t="s">
        <v>26</v>
      </c>
      <c r="BI4" s="2" t="s">
        <v>27</v>
      </c>
      <c r="BJ4" s="2" t="s">
        <v>103</v>
      </c>
      <c r="BK4" s="2" t="s">
        <v>149</v>
      </c>
      <c r="BL4" s="2" t="s">
        <v>104</v>
      </c>
      <c r="BM4" s="2" t="s">
        <v>150</v>
      </c>
      <c r="BN4" s="2" t="s">
        <v>151</v>
      </c>
      <c r="BO4" s="2" t="s">
        <v>152</v>
      </c>
      <c r="BP4" s="2" t="s">
        <v>28</v>
      </c>
      <c r="BQ4" s="2" t="s">
        <v>29</v>
      </c>
      <c r="BR4" s="2" t="s">
        <v>83</v>
      </c>
      <c r="BS4" s="2" t="s">
        <v>153</v>
      </c>
      <c r="BT4" s="2" t="s">
        <v>105</v>
      </c>
      <c r="BU4" s="2" t="s">
        <v>106</v>
      </c>
      <c r="BV4" s="2" t="s">
        <v>107</v>
      </c>
      <c r="BW4" s="2" t="s">
        <v>132</v>
      </c>
      <c r="BX4" s="2" t="s">
        <v>133</v>
      </c>
      <c r="BY4" s="2" t="s">
        <v>134</v>
      </c>
      <c r="BZ4" s="2" t="s">
        <v>135</v>
      </c>
      <c r="CA4" s="2" t="s">
        <v>136</v>
      </c>
      <c r="CB4" s="2" t="s">
        <v>173</v>
      </c>
      <c r="CC4" s="2" t="s">
        <v>174</v>
      </c>
      <c r="CD4" s="2" t="s">
        <v>175</v>
      </c>
      <c r="CE4" s="2" t="s">
        <v>137</v>
      </c>
      <c r="CF4" s="2" t="s">
        <v>114</v>
      </c>
      <c r="CG4" s="2" t="s">
        <v>142</v>
      </c>
      <c r="CH4" s="2" t="s">
        <v>43</v>
      </c>
      <c r="CI4" s="2" t="s">
        <v>69</v>
      </c>
      <c r="CJ4" s="2" t="s">
        <v>42</v>
      </c>
      <c r="CK4" s="2" t="s">
        <v>44</v>
      </c>
    </row>
    <row r="5" spans="1:89" x14ac:dyDescent="0.2">
      <c r="A5" t="s">
        <v>208</v>
      </c>
      <c r="B5"/>
      <c r="C5" t="s">
        <v>195</v>
      </c>
      <c r="D5" t="s">
        <v>181</v>
      </c>
      <c r="E5" t="s">
        <v>176</v>
      </c>
      <c r="F5"/>
      <c r="G5"/>
      <c r="H5">
        <v>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>
        <v>3780</v>
      </c>
      <c r="BU5"/>
      <c r="BV5"/>
      <c r="BW5"/>
      <c r="BX5" t="s">
        <v>293</v>
      </c>
      <c r="BY5"/>
      <c r="BZ5"/>
      <c r="CA5"/>
      <c r="CB5"/>
      <c r="CC5"/>
      <c r="CD5"/>
      <c r="CE5"/>
      <c r="CF5"/>
      <c r="CG5"/>
      <c r="CH5"/>
      <c r="CI5"/>
      <c r="CJ5"/>
      <c r="CK5"/>
    </row>
    <row r="6" spans="1:89" x14ac:dyDescent="0.2">
      <c r="A6" s="9" t="s">
        <v>210</v>
      </c>
      <c r="C6" s="9" t="s">
        <v>187</v>
      </c>
      <c r="D6" s="9" t="s">
        <v>187</v>
      </c>
      <c r="E6" s="9" t="s">
        <v>176</v>
      </c>
      <c r="H6" s="9">
        <v>1</v>
      </c>
      <c r="I6" s="9">
        <v>1</v>
      </c>
      <c r="O6" s="9">
        <v>0.9</v>
      </c>
      <c r="Y6" s="9">
        <v>0.9</v>
      </c>
      <c r="AK6" s="30">
        <v>0.5</v>
      </c>
      <c r="AL6" s="9">
        <v>1</v>
      </c>
      <c r="AM6" s="31">
        <v>1.4250000000000001E-2</v>
      </c>
      <c r="AN6" s="30">
        <v>10</v>
      </c>
      <c r="BC6" s="9" t="s">
        <v>294</v>
      </c>
      <c r="BD6" s="31">
        <v>0.2</v>
      </c>
      <c r="BE6" s="30">
        <v>16</v>
      </c>
      <c r="BG6" s="9" t="s">
        <v>312</v>
      </c>
      <c r="CC6">
        <v>7884</v>
      </c>
    </row>
    <row r="7" spans="1:89" x14ac:dyDescent="0.2">
      <c r="A7" s="9" t="s">
        <v>212</v>
      </c>
      <c r="C7" s="9" t="s">
        <v>197</v>
      </c>
      <c r="D7" s="9" t="s">
        <v>201</v>
      </c>
      <c r="E7" s="9" t="s">
        <v>176</v>
      </c>
      <c r="H7" s="9">
        <v>0</v>
      </c>
      <c r="AN7" s="30">
        <v>25</v>
      </c>
      <c r="CC7"/>
    </row>
    <row r="8" spans="1:89" x14ac:dyDescent="0.2">
      <c r="A8" s="9" t="s">
        <v>212</v>
      </c>
      <c r="C8" s="9" t="s">
        <v>201</v>
      </c>
      <c r="D8" s="9" t="s">
        <v>205</v>
      </c>
      <c r="E8" s="9" t="s">
        <v>176</v>
      </c>
      <c r="H8" s="9">
        <v>0</v>
      </c>
      <c r="CC8"/>
    </row>
    <row r="9" spans="1:89" x14ac:dyDescent="0.2">
      <c r="A9" s="9" t="s">
        <v>212</v>
      </c>
      <c r="C9" s="9" t="s">
        <v>201</v>
      </c>
      <c r="D9" s="9" t="s">
        <v>181</v>
      </c>
      <c r="E9" s="9" t="s">
        <v>176</v>
      </c>
      <c r="H9" s="9">
        <v>0</v>
      </c>
      <c r="U9" s="9">
        <v>0.3</v>
      </c>
      <c r="CC9"/>
    </row>
    <row r="10" spans="1:89" x14ac:dyDescent="0.2">
      <c r="A10" s="9" t="s">
        <v>212</v>
      </c>
      <c r="C10" s="9" t="s">
        <v>201</v>
      </c>
      <c r="D10" s="9" t="s">
        <v>187</v>
      </c>
      <c r="E10" s="9" t="s">
        <v>176</v>
      </c>
      <c r="H10" s="9">
        <v>1</v>
      </c>
      <c r="U10" s="9">
        <v>0.28000000000000003</v>
      </c>
      <c r="V10" s="9">
        <v>0.35</v>
      </c>
      <c r="Y10" s="9">
        <v>0.85</v>
      </c>
      <c r="AN10" s="30">
        <v>25</v>
      </c>
      <c r="AR10" s="9">
        <v>3000</v>
      </c>
      <c r="AT10" s="9">
        <v>120</v>
      </c>
      <c r="BE10" s="30">
        <v>63</v>
      </c>
      <c r="BG10" s="9" t="s">
        <v>313</v>
      </c>
      <c r="CC10">
        <v>6231</v>
      </c>
    </row>
    <row r="11" spans="1:89" x14ac:dyDescent="0.2">
      <c r="A11" s="9" t="s">
        <v>214</v>
      </c>
      <c r="C11" s="9" t="s">
        <v>181</v>
      </c>
      <c r="D11" s="9" t="s">
        <v>197</v>
      </c>
      <c r="E11" s="9" t="s">
        <v>176</v>
      </c>
      <c r="H11" s="9">
        <v>1</v>
      </c>
      <c r="AU11" s="9">
        <v>16</v>
      </c>
      <c r="BV11" s="9">
        <v>28055</v>
      </c>
      <c r="CC11"/>
    </row>
    <row r="12" spans="1:89" x14ac:dyDescent="0.2">
      <c r="A12" s="9" t="s">
        <v>216</v>
      </c>
      <c r="C12" s="9" t="s">
        <v>197</v>
      </c>
      <c r="D12" s="9" t="s">
        <v>203</v>
      </c>
      <c r="E12" s="9" t="s">
        <v>176</v>
      </c>
      <c r="H12" s="9">
        <v>1</v>
      </c>
      <c r="P12" s="9">
        <v>0.85</v>
      </c>
      <c r="Y12" s="9">
        <v>0.9</v>
      </c>
      <c r="AN12" s="30">
        <v>25</v>
      </c>
      <c r="AR12" s="9">
        <v>425</v>
      </c>
      <c r="AT12" s="9">
        <v>40</v>
      </c>
      <c r="BE12" s="30">
        <v>468</v>
      </c>
      <c r="BG12" s="9" t="s">
        <v>317</v>
      </c>
      <c r="CC12">
        <v>4646</v>
      </c>
    </row>
    <row r="13" spans="1:89" x14ac:dyDescent="0.2">
      <c r="A13" s="9" t="s">
        <v>218</v>
      </c>
      <c r="C13" s="9" t="s">
        <v>197</v>
      </c>
      <c r="D13" s="9" t="s">
        <v>189</v>
      </c>
      <c r="E13" s="9" t="s">
        <v>176</v>
      </c>
      <c r="H13" s="9">
        <v>1</v>
      </c>
      <c r="P13" s="9">
        <v>0.9</v>
      </c>
      <c r="Y13" s="9">
        <v>0.9</v>
      </c>
      <c r="AN13" s="30">
        <v>25</v>
      </c>
      <c r="AR13" s="9">
        <v>380</v>
      </c>
      <c r="AT13" s="9">
        <v>40</v>
      </c>
      <c r="BE13" s="30">
        <v>2098</v>
      </c>
      <c r="BG13" s="9" t="s">
        <v>318</v>
      </c>
      <c r="CC13">
        <v>3740</v>
      </c>
    </row>
    <row r="14" spans="1:89" x14ac:dyDescent="0.2">
      <c r="A14" s="9" t="s">
        <v>220</v>
      </c>
      <c r="C14" s="9" t="s">
        <v>197</v>
      </c>
      <c r="D14" s="9" t="s">
        <v>187</v>
      </c>
      <c r="E14" s="9" t="s">
        <v>176</v>
      </c>
      <c r="H14" s="9">
        <v>1</v>
      </c>
      <c r="P14" s="9">
        <v>0.35</v>
      </c>
      <c r="Y14" s="9">
        <v>0.875</v>
      </c>
      <c r="AN14" s="30">
        <v>25</v>
      </c>
      <c r="AR14" s="9">
        <v>2100</v>
      </c>
      <c r="AT14" s="9">
        <v>75</v>
      </c>
      <c r="BE14" s="30">
        <v>106</v>
      </c>
      <c r="BG14" s="9" t="s">
        <v>319</v>
      </c>
      <c r="CC14">
        <v>4633</v>
      </c>
    </row>
    <row r="15" spans="1:89" x14ac:dyDescent="0.2">
      <c r="A15" s="9" t="s">
        <v>222</v>
      </c>
      <c r="C15" s="9" t="s">
        <v>182</v>
      </c>
      <c r="D15" s="9" t="s">
        <v>207</v>
      </c>
      <c r="E15" s="9" t="s">
        <v>176</v>
      </c>
      <c r="H15" s="9">
        <v>0</v>
      </c>
      <c r="CC15"/>
    </row>
    <row r="16" spans="1:89" x14ac:dyDescent="0.2">
      <c r="A16" s="9" t="s">
        <v>222</v>
      </c>
      <c r="C16" s="9" t="s">
        <v>207</v>
      </c>
      <c r="D16" s="9" t="s">
        <v>205</v>
      </c>
      <c r="E16" s="9" t="s">
        <v>176</v>
      </c>
      <c r="H16" s="9">
        <v>0</v>
      </c>
      <c r="V16" s="9">
        <v>0.35</v>
      </c>
      <c r="CC16"/>
    </row>
    <row r="17" spans="1:81" x14ac:dyDescent="0.2">
      <c r="A17" s="9" t="s">
        <v>222</v>
      </c>
      <c r="C17" s="9" t="s">
        <v>207</v>
      </c>
      <c r="D17" s="9" t="s">
        <v>181</v>
      </c>
      <c r="E17" s="9" t="s">
        <v>176</v>
      </c>
      <c r="H17" s="9">
        <v>0</v>
      </c>
      <c r="U17" s="9">
        <v>0.2</v>
      </c>
      <c r="CC17"/>
    </row>
    <row r="18" spans="1:81" x14ac:dyDescent="0.2">
      <c r="A18" s="9" t="s">
        <v>222</v>
      </c>
      <c r="C18" s="9" t="s">
        <v>207</v>
      </c>
      <c r="D18" s="9" t="s">
        <v>187</v>
      </c>
      <c r="E18" s="9" t="s">
        <v>176</v>
      </c>
      <c r="H18" s="9">
        <v>1</v>
      </c>
      <c r="K18" s="30">
        <v>0.51839999999999997</v>
      </c>
      <c r="U18" s="9">
        <v>0.28000000000000003</v>
      </c>
      <c r="V18" s="9">
        <v>0.35</v>
      </c>
      <c r="Y18" s="9">
        <v>0.85</v>
      </c>
      <c r="AN18" s="30">
        <v>30</v>
      </c>
      <c r="AR18" s="9">
        <v>3000</v>
      </c>
      <c r="AT18" s="9">
        <v>60</v>
      </c>
      <c r="BE18" s="30">
        <v>471</v>
      </c>
      <c r="BG18" s="9">
        <v>492</v>
      </c>
      <c r="CC18">
        <v>4490</v>
      </c>
    </row>
    <row r="19" spans="1:81" x14ac:dyDescent="0.2">
      <c r="A19" s="9" t="s">
        <v>224</v>
      </c>
      <c r="C19" s="9" t="s">
        <v>181</v>
      </c>
      <c r="D19" s="9" t="s">
        <v>182</v>
      </c>
      <c r="E19" s="9" t="s">
        <v>176</v>
      </c>
      <c r="H19" s="9">
        <v>1</v>
      </c>
      <c r="AU19" s="9">
        <v>10</v>
      </c>
      <c r="BV19" s="9" t="s">
        <v>314</v>
      </c>
      <c r="CC19"/>
    </row>
    <row r="20" spans="1:81" x14ac:dyDescent="0.2">
      <c r="A20" s="9" t="s">
        <v>226</v>
      </c>
      <c r="C20" s="9" t="s">
        <v>182</v>
      </c>
      <c r="D20" s="9" t="s">
        <v>203</v>
      </c>
      <c r="E20" s="9" t="s">
        <v>176</v>
      </c>
      <c r="H20" s="9">
        <v>1</v>
      </c>
      <c r="K20" s="30">
        <v>0.86399999999999999</v>
      </c>
      <c r="P20" s="9">
        <v>0.85</v>
      </c>
      <c r="Y20" s="9">
        <v>0.9</v>
      </c>
      <c r="AN20" s="30">
        <v>40</v>
      </c>
      <c r="AR20" s="9">
        <v>55</v>
      </c>
      <c r="AT20" s="9">
        <v>2</v>
      </c>
      <c r="BE20" s="30">
        <v>2197</v>
      </c>
      <c r="BG20" s="9">
        <v>2351</v>
      </c>
      <c r="CC20">
        <v>3141</v>
      </c>
    </row>
    <row r="21" spans="1:81" x14ac:dyDescent="0.2">
      <c r="A21" s="9" t="s">
        <v>228</v>
      </c>
      <c r="C21" s="9" t="s">
        <v>182</v>
      </c>
      <c r="D21" s="9" t="s">
        <v>189</v>
      </c>
      <c r="E21" s="9" t="s">
        <v>176</v>
      </c>
      <c r="H21" s="9">
        <v>1</v>
      </c>
      <c r="K21" s="30">
        <v>0.86399999999999999</v>
      </c>
      <c r="P21" s="9">
        <v>0.9</v>
      </c>
      <c r="Y21" s="9">
        <v>0.9</v>
      </c>
      <c r="AN21" s="30">
        <v>40</v>
      </c>
      <c r="AR21" s="9">
        <v>500</v>
      </c>
      <c r="AT21" s="9">
        <v>30</v>
      </c>
      <c r="BE21" s="30">
        <v>331</v>
      </c>
      <c r="BG21" s="9">
        <v>360</v>
      </c>
      <c r="CC21">
        <v>2891</v>
      </c>
    </row>
    <row r="22" spans="1:81" x14ac:dyDescent="0.2">
      <c r="A22" s="9" t="s">
        <v>230</v>
      </c>
      <c r="C22" s="9" t="s">
        <v>182</v>
      </c>
      <c r="D22" s="9" t="s">
        <v>187</v>
      </c>
      <c r="E22" s="9" t="s">
        <v>176</v>
      </c>
      <c r="H22" s="9">
        <v>1</v>
      </c>
      <c r="K22" s="30">
        <v>0.86399999999999999</v>
      </c>
      <c r="P22" s="9">
        <v>0.4</v>
      </c>
      <c r="Y22" s="9">
        <v>0.8</v>
      </c>
      <c r="AN22" s="30">
        <v>40</v>
      </c>
      <c r="AR22" s="9">
        <v>1500</v>
      </c>
      <c r="AT22" s="9">
        <v>45</v>
      </c>
      <c r="BE22" s="30">
        <v>2184</v>
      </c>
      <c r="BG22" s="9">
        <v>2282</v>
      </c>
      <c r="CC22">
        <v>4257</v>
      </c>
    </row>
    <row r="23" spans="1:81" x14ac:dyDescent="0.2">
      <c r="A23" s="9" t="s">
        <v>232</v>
      </c>
      <c r="C23" s="9" t="s">
        <v>195</v>
      </c>
      <c r="D23" s="9" t="s">
        <v>191</v>
      </c>
      <c r="E23" s="9" t="s">
        <v>176</v>
      </c>
      <c r="H23" s="9">
        <v>1</v>
      </c>
      <c r="K23" s="30">
        <v>0.24948000000000001</v>
      </c>
      <c r="P23" s="9">
        <v>0.2</v>
      </c>
      <c r="Y23" s="9">
        <v>0.05</v>
      </c>
      <c r="AN23" s="30">
        <v>12</v>
      </c>
      <c r="AR23" s="9">
        <v>170</v>
      </c>
      <c r="AT23" s="9">
        <v>25</v>
      </c>
      <c r="BE23" s="30">
        <v>10273</v>
      </c>
      <c r="BG23" s="9">
        <v>11693</v>
      </c>
      <c r="CC23">
        <v>424</v>
      </c>
    </row>
    <row r="24" spans="1:81" x14ac:dyDescent="0.2">
      <c r="A24" s="9" t="s">
        <v>233</v>
      </c>
      <c r="C24" s="9" t="s">
        <v>205</v>
      </c>
      <c r="D24" s="9" t="s">
        <v>203</v>
      </c>
      <c r="E24" s="9" t="s">
        <v>176</v>
      </c>
      <c r="H24" s="9">
        <v>1</v>
      </c>
      <c r="P24" s="9">
        <v>0.9</v>
      </c>
      <c r="U24" s="9">
        <v>0.4</v>
      </c>
      <c r="Y24" s="9">
        <v>0.9</v>
      </c>
      <c r="AN24" s="30">
        <v>25</v>
      </c>
      <c r="AR24" s="9" t="s">
        <v>295</v>
      </c>
      <c r="AT24" s="9">
        <v>16</v>
      </c>
      <c r="BE24" s="30">
        <v>436</v>
      </c>
      <c r="BG24" s="9" t="s">
        <v>337</v>
      </c>
      <c r="CC24">
        <v>3470</v>
      </c>
    </row>
    <row r="25" spans="1:81" x14ac:dyDescent="0.2">
      <c r="A25" s="9" t="s">
        <v>235</v>
      </c>
      <c r="C25" s="9" t="s">
        <v>205</v>
      </c>
      <c r="D25" s="9" t="s">
        <v>189</v>
      </c>
      <c r="E25" s="9" t="s">
        <v>176</v>
      </c>
      <c r="H25" s="9">
        <v>1</v>
      </c>
      <c r="P25" s="9">
        <v>0.9</v>
      </c>
      <c r="U25" s="9">
        <v>0.4</v>
      </c>
      <c r="Y25" s="9">
        <v>0.9</v>
      </c>
      <c r="AN25" s="30">
        <v>25</v>
      </c>
      <c r="AR25" s="9" t="s">
        <v>295</v>
      </c>
      <c r="AT25" s="9">
        <v>16</v>
      </c>
      <c r="BE25" s="30">
        <v>463</v>
      </c>
      <c r="BG25" s="9" t="s">
        <v>338</v>
      </c>
      <c r="CC25">
        <v>3623</v>
      </c>
    </row>
    <row r="26" spans="1:81" x14ac:dyDescent="0.2">
      <c r="A26" s="9" t="s">
        <v>239</v>
      </c>
      <c r="C26" s="9" t="s">
        <v>187</v>
      </c>
      <c r="D26" s="9" t="s">
        <v>191</v>
      </c>
      <c r="E26" s="9" t="s">
        <v>176</v>
      </c>
      <c r="H26" s="9">
        <v>1</v>
      </c>
      <c r="P26" s="9">
        <v>0.7</v>
      </c>
      <c r="Y26" s="9">
        <v>0.05</v>
      </c>
      <c r="AN26" s="30">
        <v>12</v>
      </c>
      <c r="AR26" s="9" t="s">
        <v>296</v>
      </c>
      <c r="AT26" s="9">
        <v>13</v>
      </c>
      <c r="BE26" s="30">
        <v>861</v>
      </c>
      <c r="BG26" s="9" t="s">
        <v>320</v>
      </c>
      <c r="CC26">
        <v>410</v>
      </c>
    </row>
    <row r="27" spans="1:81" x14ac:dyDescent="0.2">
      <c r="A27" s="9" t="s">
        <v>237</v>
      </c>
      <c r="C27" s="9" t="s">
        <v>187</v>
      </c>
      <c r="D27" s="9" t="s">
        <v>181</v>
      </c>
      <c r="E27" s="9" t="s">
        <v>176</v>
      </c>
      <c r="H27" s="9">
        <v>1</v>
      </c>
      <c r="BT27" s="30">
        <v>23368</v>
      </c>
      <c r="BX27" s="9" t="s">
        <v>297</v>
      </c>
      <c r="CC27"/>
    </row>
    <row r="28" spans="1:81" x14ac:dyDescent="0.2">
      <c r="A28" s="9" t="s">
        <v>241</v>
      </c>
      <c r="C28" s="9" t="s">
        <v>202</v>
      </c>
      <c r="D28" s="9" t="s">
        <v>205</v>
      </c>
      <c r="E28" s="9" t="s">
        <v>176</v>
      </c>
      <c r="H28" s="9">
        <v>0</v>
      </c>
      <c r="AN28" s="30">
        <v>30</v>
      </c>
      <c r="CC28"/>
    </row>
    <row r="29" spans="1:81" x14ac:dyDescent="0.2">
      <c r="A29" s="9" t="s">
        <v>241</v>
      </c>
      <c r="C29" s="9" t="s">
        <v>202</v>
      </c>
      <c r="D29" s="9" t="s">
        <v>181</v>
      </c>
      <c r="E29" s="9" t="s">
        <v>176</v>
      </c>
      <c r="H29" s="9">
        <v>0</v>
      </c>
      <c r="U29" s="9">
        <v>0.3</v>
      </c>
      <c r="CC29"/>
    </row>
    <row r="30" spans="1:81" x14ac:dyDescent="0.2">
      <c r="A30" s="9" t="s">
        <v>241</v>
      </c>
      <c r="C30" s="9" t="s">
        <v>202</v>
      </c>
      <c r="D30" s="9" t="s">
        <v>187</v>
      </c>
      <c r="E30" s="9" t="s">
        <v>176</v>
      </c>
      <c r="H30" s="9">
        <v>0</v>
      </c>
      <c r="K30" s="30">
        <v>0.442</v>
      </c>
      <c r="U30" s="9">
        <v>0.28000000000000003</v>
      </c>
      <c r="V30" s="9">
        <v>0.35</v>
      </c>
      <c r="Y30" s="9">
        <v>0.85</v>
      </c>
      <c r="AN30" s="30">
        <v>30</v>
      </c>
      <c r="AR30" s="9">
        <v>3000</v>
      </c>
      <c r="AT30" s="9">
        <v>30</v>
      </c>
      <c r="BE30" s="30">
        <v>251</v>
      </c>
      <c r="BG30" s="9" t="s">
        <v>321</v>
      </c>
      <c r="CC30">
        <v>5201</v>
      </c>
    </row>
    <row r="31" spans="1:81" x14ac:dyDescent="0.2">
      <c r="A31" s="9" t="s">
        <v>241</v>
      </c>
      <c r="C31" s="9" t="s">
        <v>185</v>
      </c>
      <c r="D31" s="9" t="s">
        <v>202</v>
      </c>
      <c r="E31" s="9" t="s">
        <v>176</v>
      </c>
      <c r="H31" s="9">
        <v>1</v>
      </c>
    </row>
    <row r="32" spans="1:81" x14ac:dyDescent="0.2">
      <c r="A32" s="9" t="s">
        <v>243</v>
      </c>
      <c r="C32" s="9" t="s">
        <v>181</v>
      </c>
      <c r="D32" s="9" t="s">
        <v>185</v>
      </c>
      <c r="E32" s="9" t="s">
        <v>176</v>
      </c>
      <c r="H32" s="9">
        <v>1</v>
      </c>
      <c r="AU32" s="9">
        <v>34</v>
      </c>
      <c r="BV32" s="9">
        <v>40375</v>
      </c>
      <c r="CC32"/>
    </row>
    <row r="33" spans="1:81" x14ac:dyDescent="0.2">
      <c r="A33" s="9" t="s">
        <v>245</v>
      </c>
      <c r="C33" s="9" t="s">
        <v>185</v>
      </c>
      <c r="D33" s="9" t="s">
        <v>203</v>
      </c>
      <c r="E33" s="9" t="s">
        <v>176</v>
      </c>
      <c r="H33" s="9">
        <v>1</v>
      </c>
      <c r="K33" s="30">
        <v>0.442</v>
      </c>
      <c r="P33" s="9">
        <v>0.85</v>
      </c>
      <c r="Y33" s="9">
        <v>0.9</v>
      </c>
      <c r="AN33" s="30">
        <v>25</v>
      </c>
      <c r="AR33" s="9">
        <v>50</v>
      </c>
      <c r="AT33" s="9">
        <v>2</v>
      </c>
      <c r="BE33" s="30">
        <v>1774</v>
      </c>
      <c r="BG33" s="9" t="s">
        <v>322</v>
      </c>
      <c r="CC33">
        <v>3376</v>
      </c>
    </row>
    <row r="34" spans="1:81" x14ac:dyDescent="0.2">
      <c r="A34" s="9" t="s">
        <v>247</v>
      </c>
      <c r="C34" s="9" t="s">
        <v>185</v>
      </c>
      <c r="D34" s="9" t="s">
        <v>189</v>
      </c>
      <c r="E34" s="9" t="s">
        <v>176</v>
      </c>
      <c r="H34" s="9">
        <v>1</v>
      </c>
      <c r="K34" s="30">
        <v>0.442</v>
      </c>
      <c r="P34" s="9">
        <v>0.9</v>
      </c>
      <c r="Y34" s="9">
        <v>0.9</v>
      </c>
      <c r="AN34" s="30">
        <v>25</v>
      </c>
      <c r="AR34" s="9">
        <v>144</v>
      </c>
      <c r="AT34" s="9">
        <v>30</v>
      </c>
      <c r="BE34" s="30">
        <v>1981</v>
      </c>
      <c r="BG34" s="9" t="s">
        <v>323</v>
      </c>
      <c r="CC34">
        <v>3026</v>
      </c>
    </row>
    <row r="35" spans="1:81" x14ac:dyDescent="0.2">
      <c r="A35" s="9" t="s">
        <v>249</v>
      </c>
      <c r="C35" s="9" t="s">
        <v>185</v>
      </c>
      <c r="D35" s="9" t="s">
        <v>187</v>
      </c>
      <c r="E35" s="9" t="s">
        <v>176</v>
      </c>
      <c r="H35" s="9">
        <v>1</v>
      </c>
      <c r="K35" s="30">
        <v>0.442</v>
      </c>
      <c r="P35" s="9">
        <v>0.4</v>
      </c>
      <c r="Y35" s="9">
        <v>0.9</v>
      </c>
      <c r="AN35" s="30">
        <v>30</v>
      </c>
      <c r="AR35" s="9">
        <v>700</v>
      </c>
      <c r="AT35" s="9">
        <v>30</v>
      </c>
      <c r="BE35" s="30">
        <v>1783</v>
      </c>
      <c r="BG35" s="9" t="s">
        <v>324</v>
      </c>
      <c r="CC35">
        <v>2845</v>
      </c>
    </row>
    <row r="36" spans="1:81" x14ac:dyDescent="0.2">
      <c r="A36" s="9" t="s">
        <v>251</v>
      </c>
      <c r="C36" s="9" t="s">
        <v>181</v>
      </c>
      <c r="D36" s="9" t="s">
        <v>189</v>
      </c>
      <c r="E36" s="9" t="s">
        <v>176</v>
      </c>
      <c r="H36" s="9">
        <v>1</v>
      </c>
      <c r="K36" s="30">
        <v>0.112</v>
      </c>
      <c r="P36" s="9">
        <v>0.9</v>
      </c>
      <c r="Y36" s="9">
        <v>0.9</v>
      </c>
      <c r="AN36" s="30">
        <v>30</v>
      </c>
      <c r="AR36" s="9">
        <v>3500</v>
      </c>
      <c r="AT36" s="9">
        <v>20</v>
      </c>
      <c r="BE36" s="30">
        <v>40</v>
      </c>
      <c r="BG36" s="9" t="s">
        <v>325</v>
      </c>
      <c r="BV36" t="s">
        <v>315</v>
      </c>
      <c r="CC36">
        <v>6224</v>
      </c>
    </row>
    <row r="37" spans="1:81" x14ac:dyDescent="0.2">
      <c r="A37" s="9" t="s">
        <v>253</v>
      </c>
      <c r="C37" s="9" t="s">
        <v>181</v>
      </c>
      <c r="D37" s="9" t="s">
        <v>187</v>
      </c>
      <c r="E37" s="9" t="s">
        <v>176</v>
      </c>
      <c r="H37" s="9">
        <v>1</v>
      </c>
      <c r="K37" s="30">
        <v>0.112</v>
      </c>
      <c r="P37" s="9">
        <v>0.12</v>
      </c>
      <c r="Y37" s="9">
        <v>0.9</v>
      </c>
      <c r="AN37" s="30">
        <v>30</v>
      </c>
      <c r="AR37" s="9">
        <v>2500</v>
      </c>
      <c r="AT37" s="9">
        <v>50</v>
      </c>
      <c r="BE37" s="30">
        <v>28</v>
      </c>
      <c r="BG37" s="9" t="s">
        <v>326</v>
      </c>
      <c r="CC37">
        <v>5671</v>
      </c>
    </row>
    <row r="38" spans="1:81" x14ac:dyDescent="0.2">
      <c r="A38" s="9" t="s">
        <v>255</v>
      </c>
      <c r="C38" s="9" t="s">
        <v>187</v>
      </c>
      <c r="D38" s="9" t="s">
        <v>193</v>
      </c>
      <c r="E38" s="9" t="s">
        <v>176</v>
      </c>
      <c r="H38" s="9">
        <v>1</v>
      </c>
      <c r="K38" s="30">
        <v>0</v>
      </c>
      <c r="P38" s="9" t="s">
        <v>298</v>
      </c>
      <c r="Y38" s="9">
        <v>0.9</v>
      </c>
      <c r="AN38" s="30">
        <v>25</v>
      </c>
      <c r="AR38" s="9" t="s">
        <v>299</v>
      </c>
      <c r="AT38" s="9">
        <v>80</v>
      </c>
      <c r="BE38" s="30">
        <v>0.5</v>
      </c>
      <c r="BG38" s="9" t="s">
        <v>327</v>
      </c>
      <c r="CC38">
        <v>7884</v>
      </c>
    </row>
    <row r="39" spans="1:81" x14ac:dyDescent="0.2">
      <c r="A39" s="9" t="s">
        <v>257</v>
      </c>
      <c r="C39" s="9" t="s">
        <v>193</v>
      </c>
      <c r="D39" s="9" t="s">
        <v>185</v>
      </c>
      <c r="E39" s="9" t="s">
        <v>176</v>
      </c>
      <c r="H39" s="9">
        <v>1</v>
      </c>
      <c r="P39" s="9">
        <v>0.95</v>
      </c>
      <c r="Y39" s="9">
        <v>0.9</v>
      </c>
      <c r="AN39" s="30">
        <v>25</v>
      </c>
      <c r="AR39" s="9" t="s">
        <v>300</v>
      </c>
      <c r="AT39" s="9" t="s">
        <v>301</v>
      </c>
      <c r="BE39" s="30">
        <v>0.25</v>
      </c>
      <c r="BV39" s="9">
        <v>1162</v>
      </c>
      <c r="CC39">
        <v>7884</v>
      </c>
    </row>
    <row r="40" spans="1:81" x14ac:dyDescent="0.2">
      <c r="A40" s="9" t="s">
        <v>259</v>
      </c>
      <c r="C40" s="9" t="s">
        <v>193</v>
      </c>
      <c r="D40" s="9" t="s">
        <v>195</v>
      </c>
      <c r="E40" s="9" t="s">
        <v>176</v>
      </c>
      <c r="H40" s="9">
        <v>1</v>
      </c>
      <c r="P40" s="9">
        <v>0.95</v>
      </c>
      <c r="Y40" s="9">
        <v>0.9</v>
      </c>
      <c r="AN40" s="30">
        <v>25</v>
      </c>
      <c r="AR40" s="9" t="s">
        <v>302</v>
      </c>
      <c r="AT40" s="9" t="s">
        <v>303</v>
      </c>
      <c r="BE40" s="30">
        <v>0.25</v>
      </c>
      <c r="CC40">
        <v>7884</v>
      </c>
    </row>
    <row r="41" spans="1:81" x14ac:dyDescent="0.2">
      <c r="A41" s="9" t="s">
        <v>261</v>
      </c>
      <c r="C41" s="9" t="s">
        <v>203</v>
      </c>
      <c r="D41" s="9" t="s">
        <v>181</v>
      </c>
      <c r="E41" s="9" t="s">
        <v>176</v>
      </c>
      <c r="H41" s="9">
        <v>1</v>
      </c>
      <c r="BT41" s="30">
        <v>20408</v>
      </c>
      <c r="BX41" s="9" t="s">
        <v>304</v>
      </c>
      <c r="CC41"/>
    </row>
    <row r="42" spans="1:81" x14ac:dyDescent="0.2">
      <c r="A42" s="9" t="s">
        <v>263</v>
      </c>
      <c r="C42" s="9" t="s">
        <v>189</v>
      </c>
      <c r="D42" s="9" t="s">
        <v>181</v>
      </c>
      <c r="E42" s="9" t="s">
        <v>176</v>
      </c>
      <c r="H42" s="9">
        <v>1</v>
      </c>
      <c r="BT42" s="30">
        <v>24603</v>
      </c>
      <c r="BX42" s="9" t="s">
        <v>305</v>
      </c>
      <c r="CC42"/>
    </row>
    <row r="43" spans="1:81" x14ac:dyDescent="0.2">
      <c r="A43" s="9" t="s">
        <v>265</v>
      </c>
      <c r="C43" s="9" t="s">
        <v>187</v>
      </c>
      <c r="D43" s="9" t="s">
        <v>189</v>
      </c>
      <c r="E43" s="9" t="s">
        <v>176</v>
      </c>
      <c r="H43" s="9">
        <v>1</v>
      </c>
      <c r="P43" s="9">
        <v>3.5</v>
      </c>
      <c r="Y43" s="9">
        <v>0.9</v>
      </c>
      <c r="AN43" s="30">
        <v>15</v>
      </c>
      <c r="AR43" s="9" t="s">
        <v>306</v>
      </c>
      <c r="AT43" s="9">
        <v>20</v>
      </c>
      <c r="BE43" s="30">
        <v>1000</v>
      </c>
      <c r="BG43" s="9" t="s">
        <v>328</v>
      </c>
      <c r="BV43" s="9">
        <v>3055</v>
      </c>
      <c r="CC43">
        <v>1824</v>
      </c>
    </row>
    <row r="44" spans="1:81" x14ac:dyDescent="0.2">
      <c r="A44" s="9" t="s">
        <v>267</v>
      </c>
      <c r="C44" s="9" t="s">
        <v>203</v>
      </c>
      <c r="D44" s="9" t="s">
        <v>203</v>
      </c>
      <c r="E44" s="9" t="s">
        <v>176</v>
      </c>
      <c r="H44" s="9">
        <v>1</v>
      </c>
      <c r="I44" s="9">
        <v>1</v>
      </c>
      <c r="O44" s="9">
        <v>0.9</v>
      </c>
      <c r="AK44" s="30">
        <v>0.125</v>
      </c>
      <c r="AL44" s="9">
        <v>0.125</v>
      </c>
      <c r="AM44" s="31">
        <v>2E-3</v>
      </c>
      <c r="AN44" s="30">
        <v>40</v>
      </c>
      <c r="BC44" s="9">
        <v>3</v>
      </c>
      <c r="BD44" s="31">
        <v>0.09</v>
      </c>
      <c r="CC44"/>
    </row>
    <row r="45" spans="1:81" x14ac:dyDescent="0.2">
      <c r="A45" s="9" t="s">
        <v>269</v>
      </c>
      <c r="C45" s="9" t="s">
        <v>189</v>
      </c>
      <c r="D45" s="9" t="s">
        <v>189</v>
      </c>
      <c r="E45" s="9" t="s">
        <v>176</v>
      </c>
      <c r="H45" s="9">
        <v>1</v>
      </c>
      <c r="I45" s="9">
        <v>1</v>
      </c>
      <c r="O45" s="9">
        <v>0.9</v>
      </c>
      <c r="AK45" s="30">
        <v>0.125</v>
      </c>
      <c r="AL45" s="9">
        <v>0.125</v>
      </c>
      <c r="AM45" s="31">
        <v>2E-3</v>
      </c>
      <c r="AN45" s="30">
        <v>40</v>
      </c>
      <c r="BC45" s="9">
        <v>3</v>
      </c>
      <c r="BD45" s="31">
        <v>0.09</v>
      </c>
      <c r="CC45"/>
    </row>
    <row r="46" spans="1:81" x14ac:dyDescent="0.2">
      <c r="A46" s="9" t="s">
        <v>271</v>
      </c>
      <c r="C46" s="9" t="s">
        <v>181</v>
      </c>
      <c r="D46" s="9" t="s">
        <v>187</v>
      </c>
      <c r="E46" s="9" t="s">
        <v>176</v>
      </c>
      <c r="H46" s="9">
        <v>1</v>
      </c>
      <c r="K46" s="30">
        <v>4.0000000000000001E-3</v>
      </c>
      <c r="P46" s="9">
        <v>1</v>
      </c>
      <c r="Y46" s="9">
        <v>0.35</v>
      </c>
      <c r="AN46" s="30">
        <v>25</v>
      </c>
      <c r="AR46" s="9">
        <v>2400</v>
      </c>
      <c r="AT46" s="9">
        <v>55</v>
      </c>
      <c r="BE46" s="30">
        <v>1360</v>
      </c>
      <c r="BG46" s="9" t="s">
        <v>329</v>
      </c>
      <c r="CC46">
        <v>1216</v>
      </c>
    </row>
    <row r="47" spans="1:81" x14ac:dyDescent="0.2">
      <c r="A47" s="9" t="s">
        <v>273</v>
      </c>
      <c r="C47" s="9" t="s">
        <v>195</v>
      </c>
      <c r="D47" s="9" t="s">
        <v>203</v>
      </c>
      <c r="E47" s="9" t="s">
        <v>176</v>
      </c>
      <c r="H47" s="9">
        <v>1</v>
      </c>
      <c r="P47" s="9">
        <v>0.85</v>
      </c>
      <c r="Y47" s="9">
        <v>0.9</v>
      </c>
      <c r="AN47" s="30">
        <v>30</v>
      </c>
      <c r="AR47" s="9">
        <v>55</v>
      </c>
      <c r="AT47" s="9">
        <v>2</v>
      </c>
      <c r="BE47" s="30">
        <v>868</v>
      </c>
      <c r="BG47" s="9" t="s">
        <v>330</v>
      </c>
      <c r="CC47">
        <v>3848</v>
      </c>
    </row>
    <row r="48" spans="1:81" x14ac:dyDescent="0.2">
      <c r="A48" s="9" t="s">
        <v>275</v>
      </c>
      <c r="C48" s="9" t="s">
        <v>195</v>
      </c>
      <c r="D48" s="9" t="s">
        <v>189</v>
      </c>
      <c r="E48" s="9" t="s">
        <v>176</v>
      </c>
      <c r="H48" s="9">
        <v>1</v>
      </c>
      <c r="P48" s="9">
        <v>0.9</v>
      </c>
      <c r="Y48" s="9">
        <v>0.9</v>
      </c>
      <c r="AN48" s="30">
        <v>30</v>
      </c>
      <c r="AR48" s="9">
        <v>500</v>
      </c>
      <c r="AT48" s="9">
        <v>30</v>
      </c>
      <c r="BE48" s="30">
        <v>1218</v>
      </c>
      <c r="BG48" s="9" t="s">
        <v>331</v>
      </c>
      <c r="CC48">
        <v>3925</v>
      </c>
    </row>
    <row r="49" spans="1:81" x14ac:dyDescent="0.2">
      <c r="A49" s="9" t="s">
        <v>277</v>
      </c>
      <c r="C49" s="9" t="s">
        <v>191</v>
      </c>
      <c r="D49" s="9" t="s">
        <v>181</v>
      </c>
      <c r="E49" s="9" t="s">
        <v>176</v>
      </c>
      <c r="H49" s="9">
        <v>1</v>
      </c>
      <c r="BT49" s="30">
        <v>5075</v>
      </c>
      <c r="BX49" s="9" t="s">
        <v>293</v>
      </c>
      <c r="CC49"/>
    </row>
    <row r="50" spans="1:81" x14ac:dyDescent="0.2">
      <c r="A50" s="9" t="s">
        <v>279</v>
      </c>
      <c r="C50" s="9" t="s">
        <v>199</v>
      </c>
      <c r="D50" s="9" t="s">
        <v>187</v>
      </c>
      <c r="E50" s="9" t="s">
        <v>176</v>
      </c>
      <c r="H50" s="9">
        <v>1</v>
      </c>
      <c r="K50" s="30">
        <v>0.11700000000000001</v>
      </c>
      <c r="P50" s="9">
        <v>0.35</v>
      </c>
      <c r="Y50" s="9">
        <v>0.9</v>
      </c>
      <c r="AN50" s="30">
        <v>30</v>
      </c>
      <c r="AR50" s="9">
        <v>4000</v>
      </c>
      <c r="AT50" s="9">
        <v>110</v>
      </c>
      <c r="BE50" s="30">
        <v>375.53</v>
      </c>
      <c r="BG50" s="9" t="s">
        <v>332</v>
      </c>
      <c r="CC50">
        <v>6836</v>
      </c>
    </row>
    <row r="51" spans="1:81" x14ac:dyDescent="0.2">
      <c r="A51" s="9" t="s">
        <v>281</v>
      </c>
      <c r="C51" s="9" t="s">
        <v>181</v>
      </c>
      <c r="D51" s="9" t="s">
        <v>195</v>
      </c>
      <c r="E51" s="9" t="s">
        <v>176</v>
      </c>
      <c r="H51" s="9">
        <v>1</v>
      </c>
      <c r="K51" s="30">
        <v>0.252</v>
      </c>
      <c r="AU51" s="9">
        <v>42</v>
      </c>
      <c r="BV51" s="9">
        <v>54722</v>
      </c>
      <c r="CC51"/>
    </row>
    <row r="52" spans="1:81" x14ac:dyDescent="0.2">
      <c r="A52" s="9" t="s">
        <v>283</v>
      </c>
      <c r="C52" s="9" t="s">
        <v>187</v>
      </c>
      <c r="D52" s="9" t="s">
        <v>187</v>
      </c>
      <c r="E52" s="9" t="s">
        <v>176</v>
      </c>
      <c r="H52" s="9">
        <v>1</v>
      </c>
      <c r="I52" s="9">
        <v>1</v>
      </c>
      <c r="O52" s="9">
        <v>0.85</v>
      </c>
      <c r="Y52" s="9">
        <v>0.85</v>
      </c>
      <c r="AK52" s="30">
        <v>0.125</v>
      </c>
      <c r="AL52" s="9">
        <v>0.8</v>
      </c>
      <c r="AM52" s="31">
        <v>2.5000000000000001E-3</v>
      </c>
      <c r="AN52" s="30">
        <v>30</v>
      </c>
      <c r="AR52" s="9">
        <v>2000</v>
      </c>
      <c r="AT52" s="9">
        <v>4</v>
      </c>
      <c r="BE52" s="30">
        <v>215</v>
      </c>
      <c r="BG52" s="9" t="s">
        <v>333</v>
      </c>
      <c r="BU52" s="9" t="s">
        <v>311</v>
      </c>
      <c r="CC52">
        <v>2826</v>
      </c>
    </row>
    <row r="53" spans="1:81" x14ac:dyDescent="0.2">
      <c r="A53" s="9" t="s">
        <v>285</v>
      </c>
      <c r="C53" s="9" t="s">
        <v>181</v>
      </c>
      <c r="D53" s="9" t="s">
        <v>189</v>
      </c>
      <c r="E53" s="9" t="s">
        <v>176</v>
      </c>
      <c r="H53" s="9">
        <v>1</v>
      </c>
      <c r="P53" s="9">
        <v>1</v>
      </c>
      <c r="Y53" s="9">
        <v>0.95</v>
      </c>
      <c r="AN53" s="30">
        <v>30</v>
      </c>
      <c r="AR53" s="9">
        <v>800</v>
      </c>
      <c r="AT53" s="9">
        <v>18</v>
      </c>
      <c r="BE53" s="30">
        <v>522</v>
      </c>
      <c r="BG53" s="9" t="s">
        <v>334</v>
      </c>
      <c r="BZ53" s="9" t="s">
        <v>310</v>
      </c>
      <c r="CC53"/>
    </row>
    <row r="54" spans="1:81" x14ac:dyDescent="0.2">
      <c r="A54" s="9" t="s">
        <v>287</v>
      </c>
      <c r="C54" s="9" t="s">
        <v>181</v>
      </c>
      <c r="D54" s="9" t="s">
        <v>187</v>
      </c>
      <c r="E54" s="9" t="s">
        <v>176</v>
      </c>
      <c r="H54" s="9">
        <v>1</v>
      </c>
      <c r="K54" s="30">
        <v>3.3000000000000002E-2</v>
      </c>
      <c r="N54" s="31">
        <v>1</v>
      </c>
      <c r="P54" s="9">
        <v>1</v>
      </c>
      <c r="Y54" s="9">
        <v>0.95</v>
      </c>
      <c r="AN54" s="30">
        <v>30</v>
      </c>
      <c r="AR54" s="9" t="s">
        <v>307</v>
      </c>
      <c r="AT54" s="9" t="s">
        <v>336</v>
      </c>
      <c r="BE54" s="30">
        <v>942</v>
      </c>
      <c r="BG54" s="9" t="s">
        <v>335</v>
      </c>
      <c r="BZ54" s="9" t="s">
        <v>310</v>
      </c>
      <c r="CC54"/>
    </row>
    <row r="55" spans="1:81" x14ac:dyDescent="0.2">
      <c r="A55" s="9" t="s">
        <v>289</v>
      </c>
      <c r="C55" s="9" t="s">
        <v>181</v>
      </c>
      <c r="D55" s="9" t="s">
        <v>199</v>
      </c>
      <c r="E55" s="9" t="s">
        <v>176</v>
      </c>
      <c r="H55" s="9">
        <v>1</v>
      </c>
      <c r="AU55" s="9">
        <v>4.0999999999999996</v>
      </c>
      <c r="BV55" s="9">
        <v>17500</v>
      </c>
      <c r="CC55"/>
    </row>
    <row r="56" spans="1:81" x14ac:dyDescent="0.2">
      <c r="A56" s="9" t="s">
        <v>291</v>
      </c>
      <c r="C56" s="9" t="s">
        <v>181</v>
      </c>
      <c r="D56" s="9" t="s">
        <v>187</v>
      </c>
      <c r="E56" s="9" t="s">
        <v>176</v>
      </c>
      <c r="H56" s="9">
        <v>1</v>
      </c>
      <c r="K56" s="30">
        <v>8.0000000000000002E-3</v>
      </c>
      <c r="N56" s="31">
        <v>1</v>
      </c>
      <c r="P56" s="9">
        <v>1</v>
      </c>
      <c r="Y56" s="9">
        <v>0.9</v>
      </c>
      <c r="AN56" s="30">
        <v>20</v>
      </c>
      <c r="AR56" s="9" t="s">
        <v>308</v>
      </c>
      <c r="AT56" s="9">
        <v>40</v>
      </c>
      <c r="BE56" s="30">
        <v>837</v>
      </c>
      <c r="BG56" s="9" t="s">
        <v>316</v>
      </c>
      <c r="BZ56" s="9" t="s">
        <v>309</v>
      </c>
      <c r="CC56"/>
    </row>
  </sheetData>
  <mergeCells count="1">
    <mergeCell ref="F1:G3"/>
  </mergeCells>
  <pageMargins left="0.7" right="0.7" top="0.78740157499999996" bottom="0.78740157499999996" header="0.3" footer="0.3"/>
  <pageSetup paperSize="9" orientation="portrait" r:id="rId1"/>
  <headerFooter>
    <oddFooter>&amp;LFrei verwendbar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N2"/>
  <sheetViews>
    <sheetView workbookViewId="0">
      <selection activeCell="A4" sqref="A4"/>
    </sheetView>
  </sheetViews>
  <sheetFormatPr defaultColWidth="12.140625" defaultRowHeight="12.75" x14ac:dyDescent="0.2"/>
  <cols>
    <col min="1" max="1" width="13.5703125" bestFit="1" customWidth="1"/>
    <col min="2" max="2" width="11.42578125" bestFit="1" customWidth="1"/>
    <col min="3" max="3" width="17.140625" bestFit="1" customWidth="1"/>
    <col min="4" max="4" width="13.7109375" bestFit="1" customWidth="1"/>
    <col min="5" max="5" width="20.42578125" bestFit="1" customWidth="1"/>
    <col min="6" max="6" width="20" bestFit="1" customWidth="1"/>
    <col min="7" max="7" width="26.5703125" bestFit="1" customWidth="1"/>
    <col min="8" max="8" width="32.5703125" bestFit="1" customWidth="1"/>
    <col min="9" max="9" width="34" bestFit="1" customWidth="1"/>
    <col min="10" max="10" width="25.7109375" bestFit="1" customWidth="1"/>
    <col min="11" max="11" width="27.140625" bestFit="1" customWidth="1"/>
    <col min="12" max="12" width="26.28515625" bestFit="1" customWidth="1"/>
    <col min="13" max="13" width="27.85546875" bestFit="1" customWidth="1"/>
    <col min="14" max="14" width="18.140625" bestFit="1" customWidth="1"/>
  </cols>
  <sheetData>
    <row r="1" spans="1:14" x14ac:dyDescent="0.2">
      <c r="A1" s="3" t="s">
        <v>73</v>
      </c>
      <c r="C1" s="5" t="str">
        <f>Currency&amp;"/MW/km"</f>
        <v>EUR/MW/km</v>
      </c>
      <c r="D1" s="5" t="str">
        <f>Currency&amp;"/MW/km/a"</f>
        <v>EUR/MW/km/a</v>
      </c>
      <c r="E1" s="5" t="s">
        <v>80</v>
      </c>
      <c r="F1" s="5" t="s">
        <v>80</v>
      </c>
      <c r="G1" s="5" t="str">
        <f>"1/1000km"</f>
        <v>1/1000km</v>
      </c>
      <c r="H1" s="5" t="str">
        <f>Power</f>
        <v>GW</v>
      </c>
      <c r="I1" s="5"/>
      <c r="J1" s="5" t="str">
        <f>Power</f>
        <v>GW</v>
      </c>
      <c r="K1" s="5"/>
      <c r="L1" s="5" t="str">
        <f>Power</f>
        <v>GW</v>
      </c>
      <c r="M1" s="5"/>
      <c r="N1" s="5"/>
    </row>
    <row r="2" spans="1:14" ht="112.5" customHeight="1" x14ac:dyDescent="0.2">
      <c r="A2" t="s">
        <v>31</v>
      </c>
      <c r="B2" t="s">
        <v>18</v>
      </c>
      <c r="C2" t="s">
        <v>147</v>
      </c>
      <c r="D2" t="s">
        <v>146</v>
      </c>
      <c r="E2" t="s">
        <v>88</v>
      </c>
      <c r="F2" t="s">
        <v>89</v>
      </c>
      <c r="G2" t="s">
        <v>148</v>
      </c>
      <c r="H2" t="s">
        <v>62</v>
      </c>
      <c r="I2" t="s">
        <v>63</v>
      </c>
      <c r="J2" t="s">
        <v>64</v>
      </c>
      <c r="K2" t="s">
        <v>65</v>
      </c>
      <c r="L2" t="s">
        <v>32</v>
      </c>
      <c r="M2" t="s">
        <v>33</v>
      </c>
      <c r="N2" t="s">
        <v>34</v>
      </c>
    </row>
  </sheetData>
  <pageMargins left="0.7" right="0.7" top="0.78740157499999996" bottom="0.78740157499999996" header="0.3" footer="0.3"/>
  <pageSetup paperSize="9" orientation="portrait" r:id="rId1"/>
  <headerFooter>
    <oddFooter>&amp;LFrei verwendbar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Model</vt:lpstr>
      <vt:lpstr>Scenario</vt:lpstr>
      <vt:lpstr>Commodity</vt:lpstr>
      <vt:lpstr>ConversionProcess</vt:lpstr>
      <vt:lpstr>ConversionSubProcess</vt:lpstr>
      <vt:lpstr>TransportProcess</vt:lpstr>
      <vt:lpstr>Commodity!_FilterDatabase</vt:lpstr>
      <vt:lpstr>Co2Emission</vt:lpstr>
      <vt:lpstr>Currency</vt:lpstr>
      <vt:lpstr>Energy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Steinke</dc:creator>
  <cp:keywords>C_Unrestricted</cp:keywords>
  <cp:lastModifiedBy>ThinkPaul</cp:lastModifiedBy>
  <cp:revision>0</cp:revision>
  <dcterms:created xsi:type="dcterms:W3CDTF">2015-06-17T09:24:18Z</dcterms:created>
  <dcterms:modified xsi:type="dcterms:W3CDTF">2023-06-29T12:56:21Z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