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tables/table3.xml" ContentType="application/vnd.openxmlformats-officedocument.spreadsheetml.tab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4.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tables/table5.xml" ContentType="application/vnd.openxmlformats-officedocument.spreadsheetml.table+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6.xml" ContentType="application/vnd.openxmlformats-officedocument.drawing+xml"/>
  <Override PartName="/xl/tables/table6.xml" ContentType="application/vnd.openxmlformats-officedocument.spreadsheetml.table+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7.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31.xml" ContentType="application/vnd.openxmlformats-officedocument.drawingml.chart+xml"/>
  <Override PartName="/xl/charts/chart32.xml" ContentType="application/vnd.openxmlformats-officedocument.drawingml.chart+xml"/>
  <Override PartName="/xl/drawings/drawing8.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drawings/drawing9.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drawings/drawing10.xml" ContentType="application/vnd.openxmlformats-officedocument.drawing+xml"/>
  <Override PartName="/xl/charts/chart38.xml" ContentType="application/vnd.openxmlformats-officedocument.drawingml.chart+xml"/>
  <Override PartName="/xl/charts/chart39.xml" ContentType="application/vnd.openxmlformats-officedocument.drawingml.chart+xml"/>
  <Override PartName="/xl/drawings/drawing11.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tables/table10.xml" ContentType="application/vnd.openxmlformats-officedocument.spreadsheetml.table+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drawings/drawing15.xml" ContentType="application/vnd.openxmlformats-officedocument.drawing+xml"/>
  <Override PartName="/xl/charts/chart60.xml" ContentType="application/vnd.openxmlformats-officedocument.drawingml.chart+xml"/>
  <Override PartName="/xl/charts/chart6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75" windowWidth="19320" windowHeight="9855" tabRatio="930" firstSheet="12" activeTab="18"/>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BenchmarkingTrial" sheetId="25" r:id="rId18"/>
    <sheet name="F19" sheetId="26" r:id="rId19"/>
    <sheet name="Zusammenfassung P. Maifeld" sheetId="27" r:id="rId20"/>
    <sheet name="TextVersuch" sheetId="28" r:id="rId21"/>
  </sheets>
  <calcPr calcId="145621"/>
</workbook>
</file>

<file path=xl/calcChain.xml><?xml version="1.0" encoding="utf-8"?>
<calcChain xmlns="http://schemas.openxmlformats.org/spreadsheetml/2006/main">
  <c r="F37" i="20" l="1"/>
  <c r="G37" i="20"/>
  <c r="H37" i="20"/>
  <c r="I37" i="20"/>
  <c r="J37" i="20"/>
  <c r="K37" i="20"/>
  <c r="L37" i="20"/>
  <c r="E37" i="20"/>
  <c r="D31" i="16"/>
  <c r="E33" i="18"/>
  <c r="F32" i="18"/>
  <c r="G32" i="18"/>
  <c r="H32" i="18"/>
  <c r="I32" i="18"/>
  <c r="J32" i="18"/>
  <c r="K32" i="18"/>
  <c r="L32" i="18"/>
  <c r="E32" i="18"/>
  <c r="E30" i="16"/>
  <c r="F30" i="16"/>
  <c r="G30" i="16"/>
  <c r="H30" i="16"/>
  <c r="I30" i="16"/>
  <c r="J30" i="16"/>
  <c r="K30" i="16"/>
  <c r="D30" i="16"/>
  <c r="E38" i="20" l="1"/>
  <c r="E29" i="26"/>
  <c r="F29" i="26"/>
  <c r="G29" i="26"/>
  <c r="H29" i="26"/>
  <c r="I29" i="26"/>
  <c r="J29" i="26"/>
  <c r="K29" i="26"/>
  <c r="L29" i="26"/>
  <c r="M29" i="26"/>
  <c r="D29" i="26"/>
  <c r="D31" i="10"/>
  <c r="E30" i="10"/>
  <c r="F30" i="10"/>
  <c r="G30" i="10"/>
  <c r="H30" i="10"/>
  <c r="I30" i="10"/>
  <c r="J30" i="10"/>
  <c r="K30" i="10"/>
  <c r="L30" i="10"/>
  <c r="M30" i="10"/>
  <c r="D30" i="10"/>
  <c r="E33" i="15"/>
  <c r="N32" i="15"/>
  <c r="M32" i="15"/>
  <c r="L32" i="15"/>
  <c r="K32" i="15"/>
  <c r="J32" i="15"/>
  <c r="I32" i="15"/>
  <c r="H32" i="15"/>
  <c r="G32" i="15"/>
  <c r="F32" i="15"/>
  <c r="E32" i="15"/>
  <c r="D36" i="17"/>
  <c r="M35" i="17"/>
  <c r="L35" i="17"/>
  <c r="K35" i="17"/>
  <c r="J35" i="17"/>
  <c r="I35" i="17"/>
  <c r="H35" i="17"/>
  <c r="G35" i="17"/>
  <c r="F35" i="17"/>
  <c r="E35" i="17"/>
  <c r="D35" i="17"/>
  <c r="E35" i="19"/>
  <c r="N34" i="19"/>
  <c r="M34" i="19"/>
  <c r="L34" i="19"/>
  <c r="K34" i="19"/>
  <c r="J34" i="19"/>
  <c r="I34" i="19"/>
  <c r="H34" i="19"/>
  <c r="G34" i="19"/>
  <c r="F34" i="19"/>
  <c r="E34" i="19"/>
  <c r="A1" i="26"/>
  <c r="D24" i="26"/>
  <c r="E25" i="26"/>
  <c r="E27" i="26" s="1"/>
  <c r="F25" i="26"/>
  <c r="F27" i="26" s="1"/>
  <c r="G25" i="26"/>
  <c r="G26" i="26" s="1"/>
  <c r="H25" i="26"/>
  <c r="I25" i="26"/>
  <c r="I27" i="26" s="1"/>
  <c r="J25" i="26"/>
  <c r="J27" i="26" s="1"/>
  <c r="K25" i="26"/>
  <c r="K26" i="26" s="1"/>
  <c r="L25" i="26"/>
  <c r="M25" i="26"/>
  <c r="M27" i="26" s="1"/>
  <c r="D25" i="26"/>
  <c r="E24" i="26"/>
  <c r="F24" i="26"/>
  <c r="G24" i="26"/>
  <c r="H24" i="26"/>
  <c r="I24" i="26"/>
  <c r="J24" i="26"/>
  <c r="K24" i="26"/>
  <c r="L24" i="26"/>
  <c r="M24" i="26"/>
  <c r="J35" i="20"/>
  <c r="F35" i="20"/>
  <c r="J34" i="20"/>
  <c r="L32" i="19"/>
  <c r="H32" i="19"/>
  <c r="K30" i="18"/>
  <c r="J30" i="18"/>
  <c r="G30" i="18"/>
  <c r="F30" i="18"/>
  <c r="K29" i="18"/>
  <c r="J29" i="18"/>
  <c r="G29" i="18"/>
  <c r="F29" i="18"/>
  <c r="L33" i="17"/>
  <c r="K33" i="17"/>
  <c r="H33" i="17"/>
  <c r="G33" i="17"/>
  <c r="D33" i="17"/>
  <c r="M32" i="17"/>
  <c r="I32" i="17"/>
  <c r="E32" i="17"/>
  <c r="A5" i="6"/>
  <c r="A4" i="6"/>
  <c r="A4" i="5"/>
  <c r="A2" i="22"/>
  <c r="A2" i="21"/>
  <c r="A2" i="20"/>
  <c r="A2" i="19"/>
  <c r="A2" i="18"/>
  <c r="A2" i="17"/>
  <c r="A2" i="16"/>
  <c r="A2" i="15"/>
  <c r="A2" i="14"/>
  <c r="A2" i="11"/>
  <c r="A2" i="10"/>
  <c r="A2" i="6"/>
  <c r="A2" i="5"/>
  <c r="A2" i="2"/>
  <c r="A31" i="1"/>
  <c r="A33" i="1" s="1"/>
  <c r="M50" i="22"/>
  <c r="L50" i="22"/>
  <c r="K50" i="22"/>
  <c r="J50" i="22"/>
  <c r="I50" i="22"/>
  <c r="H50" i="22"/>
  <c r="G50" i="22"/>
  <c r="F50" i="22"/>
  <c r="E50" i="22"/>
  <c r="D50" i="22"/>
  <c r="O8" i="22"/>
  <c r="N8" i="22"/>
  <c r="M8" i="22"/>
  <c r="L8" i="22"/>
  <c r="K8" i="22"/>
  <c r="J8" i="22"/>
  <c r="I8" i="22"/>
  <c r="H8" i="22"/>
  <c r="G8" i="22"/>
  <c r="F8" i="22"/>
  <c r="L28" i="18"/>
  <c r="L30" i="18" s="1"/>
  <c r="K28" i="18"/>
  <c r="J28" i="18"/>
  <c r="I28" i="18"/>
  <c r="H28" i="18"/>
  <c r="H30" i="18" s="1"/>
  <c r="G28" i="18"/>
  <c r="F28" i="18"/>
  <c r="E28" i="18"/>
  <c r="M31" i="17"/>
  <c r="M33" i="17" s="1"/>
  <c r="L31" i="17"/>
  <c r="L32" i="17" s="1"/>
  <c r="K31" i="17"/>
  <c r="K32" i="17" s="1"/>
  <c r="J31" i="17"/>
  <c r="I31" i="17"/>
  <c r="I33" i="17" s="1"/>
  <c r="H31" i="17"/>
  <c r="H32" i="17" s="1"/>
  <c r="G31" i="17"/>
  <c r="G32" i="17" s="1"/>
  <c r="F31" i="17"/>
  <c r="E31" i="17"/>
  <c r="E33" i="17" s="1"/>
  <c r="D31" i="17"/>
  <c r="D32" i="17" s="1"/>
  <c r="M30" i="17"/>
  <c r="L30" i="17"/>
  <c r="K30" i="17"/>
  <c r="J30" i="17"/>
  <c r="I30" i="17"/>
  <c r="H30" i="17"/>
  <c r="G30" i="17"/>
  <c r="F30" i="17"/>
  <c r="E30" i="17"/>
  <c r="D30" i="17"/>
  <c r="M8" i="21"/>
  <c r="L8" i="21"/>
  <c r="K8" i="21"/>
  <c r="J8" i="21"/>
  <c r="I8" i="21"/>
  <c r="H8" i="21"/>
  <c r="G8" i="21"/>
  <c r="F8" i="21"/>
  <c r="E8" i="21"/>
  <c r="D8" i="21"/>
  <c r="L33" i="20"/>
  <c r="L35" i="20" s="1"/>
  <c r="K33" i="20"/>
  <c r="J33" i="20"/>
  <c r="I33" i="20"/>
  <c r="I35" i="20" s="1"/>
  <c r="H33" i="20"/>
  <c r="H35" i="20" s="1"/>
  <c r="G33" i="20"/>
  <c r="F33" i="20"/>
  <c r="F34" i="20" s="1"/>
  <c r="E33" i="20"/>
  <c r="E35" i="20" s="1"/>
  <c r="L32" i="20"/>
  <c r="K32" i="20"/>
  <c r="J32" i="20"/>
  <c r="I32" i="20"/>
  <c r="H32" i="20"/>
  <c r="G32" i="20"/>
  <c r="F32" i="20"/>
  <c r="E32" i="20"/>
  <c r="N30" i="19"/>
  <c r="N32" i="19" s="1"/>
  <c r="M30" i="19"/>
  <c r="L30" i="19"/>
  <c r="L31" i="19" s="1"/>
  <c r="K30" i="19"/>
  <c r="K32" i="19" s="1"/>
  <c r="J30" i="19"/>
  <c r="J32" i="19" s="1"/>
  <c r="I30" i="19"/>
  <c r="H30" i="19"/>
  <c r="H31" i="19" s="1"/>
  <c r="G30" i="19"/>
  <c r="G32" i="19" s="1"/>
  <c r="F30" i="19"/>
  <c r="F32" i="19" s="1"/>
  <c r="E30" i="19"/>
  <c r="N29" i="19"/>
  <c r="M29" i="19"/>
  <c r="L29" i="19"/>
  <c r="K29" i="19"/>
  <c r="J29" i="19"/>
  <c r="I29" i="19"/>
  <c r="H29" i="19"/>
  <c r="G29" i="19"/>
  <c r="F29" i="19"/>
  <c r="E29" i="19"/>
  <c r="L27" i="18"/>
  <c r="K27" i="18"/>
  <c r="J27" i="18"/>
  <c r="I27" i="18"/>
  <c r="H27" i="18"/>
  <c r="G27" i="18"/>
  <c r="E27" i="18"/>
  <c r="F27" i="18"/>
  <c r="J26" i="26" l="1"/>
  <c r="G27" i="26"/>
  <c r="L26" i="26"/>
  <c r="H26" i="26"/>
  <c r="K27" i="26"/>
  <c r="D26" i="26"/>
  <c r="M26" i="26"/>
  <c r="F26" i="26"/>
  <c r="D27" i="26"/>
  <c r="G31" i="19"/>
  <c r="N31" i="19"/>
  <c r="F31" i="19"/>
  <c r="K31" i="19"/>
  <c r="J31" i="19"/>
  <c r="E31" i="19"/>
  <c r="E32" i="19"/>
  <c r="I31" i="19"/>
  <c r="I32" i="19"/>
  <c r="G35" i="20"/>
  <c r="G34" i="20"/>
  <c r="J33" i="17"/>
  <c r="J32" i="17"/>
  <c r="I30" i="18"/>
  <c r="I29" i="18"/>
  <c r="M31" i="19"/>
  <c r="M32" i="19"/>
  <c r="K35" i="20"/>
  <c r="K34" i="20"/>
  <c r="F33" i="17"/>
  <c r="F32" i="17"/>
  <c r="E30" i="18"/>
  <c r="E29" i="18"/>
  <c r="H27" i="26"/>
  <c r="H29" i="18"/>
  <c r="L29" i="18"/>
  <c r="H34" i="20"/>
  <c r="L34" i="20"/>
  <c r="I26" i="26"/>
  <c r="E26" i="26"/>
  <c r="L27" i="26"/>
  <c r="E34" i="20"/>
  <c r="I34" i="20"/>
  <c r="K67" i="16"/>
  <c r="J67" i="16"/>
  <c r="I67" i="16"/>
  <c r="H67" i="16"/>
  <c r="G67" i="16"/>
  <c r="F67" i="16"/>
  <c r="E67" i="16"/>
  <c r="D67" i="16"/>
  <c r="K68" i="16"/>
  <c r="J68" i="16"/>
  <c r="I68" i="16"/>
  <c r="H68" i="16"/>
  <c r="G68" i="16"/>
  <c r="F68" i="16"/>
  <c r="E68" i="16"/>
  <c r="D68" i="16"/>
  <c r="K66" i="16"/>
  <c r="J66" i="16"/>
  <c r="I66" i="16"/>
  <c r="H66" i="16"/>
  <c r="G66" i="16"/>
  <c r="F66" i="16"/>
  <c r="E66" i="16"/>
  <c r="D66" i="16"/>
  <c r="K65" i="16"/>
  <c r="J65" i="16"/>
  <c r="I65" i="16"/>
  <c r="H65" i="16"/>
  <c r="G65" i="16"/>
  <c r="F65" i="16"/>
  <c r="E65" i="16"/>
  <c r="D65" i="16"/>
  <c r="K39" i="16"/>
  <c r="J39" i="16"/>
  <c r="I39" i="16"/>
  <c r="H39" i="16"/>
  <c r="G39" i="16"/>
  <c r="F39" i="16"/>
  <c r="E39" i="16"/>
  <c r="D39" i="16"/>
  <c r="K40" i="16"/>
  <c r="J40" i="16"/>
  <c r="I40" i="16"/>
  <c r="H40" i="16"/>
  <c r="G40" i="16"/>
  <c r="F40" i="16"/>
  <c r="E40" i="16"/>
  <c r="D40" i="16"/>
  <c r="K37" i="16"/>
  <c r="J37" i="16"/>
  <c r="I37" i="16"/>
  <c r="H37" i="16"/>
  <c r="G37" i="16"/>
  <c r="F37" i="16"/>
  <c r="E37" i="16"/>
  <c r="D37" i="16"/>
  <c r="K38" i="16"/>
  <c r="J38" i="16"/>
  <c r="I38" i="16"/>
  <c r="H38" i="16"/>
  <c r="G38" i="16"/>
  <c r="F38" i="16"/>
  <c r="E38" i="16"/>
  <c r="D38" i="16"/>
  <c r="N45" i="15"/>
  <c r="M45" i="15"/>
  <c r="L45" i="15"/>
  <c r="K45" i="15"/>
  <c r="J45" i="15"/>
  <c r="I45" i="15"/>
  <c r="H45" i="15"/>
  <c r="G45" i="15"/>
  <c r="F45" i="15"/>
  <c r="E45" i="15"/>
  <c r="K26" i="16"/>
  <c r="J26" i="16"/>
  <c r="I26" i="16"/>
  <c r="H26" i="16"/>
  <c r="G26" i="16"/>
  <c r="F26" i="16"/>
  <c r="E26" i="16"/>
  <c r="D26" i="16"/>
  <c r="K25" i="16"/>
  <c r="J25" i="16"/>
  <c r="I25" i="16"/>
  <c r="H25" i="16"/>
  <c r="G25" i="16"/>
  <c r="F25" i="16"/>
  <c r="E25" i="16"/>
  <c r="D25" i="16"/>
  <c r="I28" i="16" l="1"/>
  <c r="I27" i="16"/>
  <c r="F28" i="16"/>
  <c r="F27" i="16"/>
  <c r="G28" i="16"/>
  <c r="G27" i="16"/>
  <c r="K28" i="16"/>
  <c r="K27" i="16"/>
  <c r="E28" i="16"/>
  <c r="E27" i="16"/>
  <c r="J28" i="16"/>
  <c r="J27" i="16"/>
  <c r="D28" i="16"/>
  <c r="D27" i="16"/>
  <c r="H28" i="16"/>
  <c r="H27" i="16"/>
  <c r="N48" i="15"/>
  <c r="M48" i="15"/>
  <c r="L48" i="15"/>
  <c r="K48" i="15"/>
  <c r="J48" i="15"/>
  <c r="I48" i="15"/>
  <c r="H48" i="15"/>
  <c r="G48" i="15"/>
  <c r="F48" i="15"/>
  <c r="E48" i="15"/>
  <c r="N47" i="15"/>
  <c r="M47" i="15"/>
  <c r="L47" i="15"/>
  <c r="K47" i="15"/>
  <c r="J47" i="15"/>
  <c r="I47" i="15"/>
  <c r="H47" i="15"/>
  <c r="G47" i="15"/>
  <c r="F47" i="15"/>
  <c r="E47" i="15"/>
  <c r="N46" i="15"/>
  <c r="M46" i="15"/>
  <c r="L46" i="15"/>
  <c r="K46" i="15"/>
  <c r="J46" i="15"/>
  <c r="I46" i="15"/>
  <c r="H46" i="15"/>
  <c r="G46" i="15"/>
  <c r="F46" i="15"/>
  <c r="E46" i="15"/>
  <c r="N28" i="15"/>
  <c r="M28" i="15"/>
  <c r="L28" i="15"/>
  <c r="K28" i="15"/>
  <c r="J28" i="15"/>
  <c r="I28" i="15"/>
  <c r="H28" i="15"/>
  <c r="G28" i="15"/>
  <c r="F28" i="15"/>
  <c r="E28" i="15"/>
  <c r="N27" i="15"/>
  <c r="M27" i="15"/>
  <c r="L27" i="15"/>
  <c r="K27" i="15"/>
  <c r="J27" i="15"/>
  <c r="I27" i="15"/>
  <c r="H27" i="15"/>
  <c r="G27" i="15"/>
  <c r="F27" i="15"/>
  <c r="E27" i="15"/>
  <c r="D13" i="14"/>
  <c r="E13" i="14"/>
  <c r="F13" i="14"/>
  <c r="G13" i="14"/>
  <c r="H13" i="14"/>
  <c r="I13" i="14"/>
  <c r="J13" i="14"/>
  <c r="K13" i="14"/>
  <c r="L13" i="14"/>
  <c r="M13" i="14"/>
  <c r="D14" i="14"/>
  <c r="E14" i="14"/>
  <c r="F14" i="14"/>
  <c r="G14" i="14"/>
  <c r="H14" i="14"/>
  <c r="I14" i="14"/>
  <c r="J14" i="14"/>
  <c r="K14" i="14"/>
  <c r="L14" i="14"/>
  <c r="M14" i="14"/>
  <c r="D15" i="14"/>
  <c r="E15" i="14"/>
  <c r="F15" i="14"/>
  <c r="G15" i="14"/>
  <c r="H15" i="14"/>
  <c r="I15" i="14"/>
  <c r="J15" i="14"/>
  <c r="K15" i="14"/>
  <c r="L15" i="14"/>
  <c r="M15" i="14"/>
  <c r="D47" i="14"/>
  <c r="E47" i="14"/>
  <c r="F47" i="14"/>
  <c r="G47" i="14"/>
  <c r="H47" i="14"/>
  <c r="I47" i="14"/>
  <c r="J47" i="14"/>
  <c r="K47" i="14"/>
  <c r="L47" i="14"/>
  <c r="M47" i="14"/>
  <c r="D48" i="14"/>
  <c r="E48" i="14"/>
  <c r="F48" i="14"/>
  <c r="G48" i="14"/>
  <c r="H48" i="14"/>
  <c r="I48" i="14"/>
  <c r="J48" i="14"/>
  <c r="K48" i="14"/>
  <c r="L48" i="14"/>
  <c r="M48" i="14"/>
  <c r="D49" i="14"/>
  <c r="E49" i="14"/>
  <c r="F49" i="14"/>
  <c r="G49" i="14"/>
  <c r="H49" i="14"/>
  <c r="I49" i="14"/>
  <c r="J49" i="14"/>
  <c r="K49" i="14"/>
  <c r="L49" i="14"/>
  <c r="M49" i="14"/>
  <c r="D138" i="14"/>
  <c r="E138" i="14"/>
  <c r="F138" i="14"/>
  <c r="G138" i="14"/>
  <c r="H138" i="14"/>
  <c r="I138" i="14"/>
  <c r="J138" i="14"/>
  <c r="K138" i="14"/>
  <c r="L138" i="14"/>
  <c r="M138" i="14"/>
  <c r="D139" i="14"/>
  <c r="E139" i="14"/>
  <c r="F139" i="14"/>
  <c r="G139" i="14"/>
  <c r="H139" i="14"/>
  <c r="I139" i="14"/>
  <c r="J139" i="14"/>
  <c r="K139" i="14"/>
  <c r="L139" i="14"/>
  <c r="M139" i="14"/>
  <c r="D140" i="14"/>
  <c r="E140" i="14"/>
  <c r="F140" i="14"/>
  <c r="G140" i="14"/>
  <c r="H140" i="14"/>
  <c r="I140" i="14"/>
  <c r="J140" i="14"/>
  <c r="K140" i="14"/>
  <c r="L140" i="14"/>
  <c r="M140" i="14"/>
  <c r="L116" i="11"/>
  <c r="K116" i="11"/>
  <c r="J116" i="11"/>
  <c r="I116" i="11"/>
  <c r="H116" i="11"/>
  <c r="G116" i="11"/>
  <c r="F116" i="11"/>
  <c r="E116" i="11"/>
  <c r="M115" i="11"/>
  <c r="L115" i="11"/>
  <c r="K115" i="11"/>
  <c r="J115" i="11"/>
  <c r="I115" i="11"/>
  <c r="H115" i="11"/>
  <c r="G115" i="11"/>
  <c r="F115" i="11"/>
  <c r="E115" i="11"/>
  <c r="D115" i="11"/>
  <c r="L59" i="11"/>
  <c r="K59" i="11"/>
  <c r="J59" i="11"/>
  <c r="I59" i="11"/>
  <c r="H59" i="11"/>
  <c r="G59" i="11"/>
  <c r="F59" i="11"/>
  <c r="E59" i="11"/>
  <c r="M58" i="11"/>
  <c r="L58" i="11"/>
  <c r="K58" i="11"/>
  <c r="J58" i="11"/>
  <c r="I58" i="11"/>
  <c r="H58" i="11"/>
  <c r="G58" i="11"/>
  <c r="F58" i="11"/>
  <c r="E58" i="11"/>
  <c r="D58" i="11"/>
  <c r="M114" i="11"/>
  <c r="L114" i="11"/>
  <c r="K114" i="11"/>
  <c r="J114" i="11"/>
  <c r="I114" i="11"/>
  <c r="H114" i="11"/>
  <c r="G114" i="11"/>
  <c r="F114" i="11"/>
  <c r="E114" i="11"/>
  <c r="D114" i="11"/>
  <c r="M57" i="11"/>
  <c r="L57" i="11"/>
  <c r="K57" i="11"/>
  <c r="J57" i="11"/>
  <c r="I57" i="11"/>
  <c r="H57" i="11"/>
  <c r="G57" i="11"/>
  <c r="F57" i="11"/>
  <c r="E57" i="11"/>
  <c r="D57" i="11"/>
  <c r="N132" i="10"/>
  <c r="M132" i="10"/>
  <c r="L132" i="10"/>
  <c r="K132" i="10"/>
  <c r="J132" i="10"/>
  <c r="I132" i="10"/>
  <c r="H132" i="10"/>
  <c r="G132" i="10"/>
  <c r="F132" i="10"/>
  <c r="E132" i="10"/>
  <c r="N131" i="10"/>
  <c r="M131" i="10"/>
  <c r="L131" i="10"/>
  <c r="K131" i="10"/>
  <c r="J131" i="10"/>
  <c r="I131" i="10"/>
  <c r="H131" i="10"/>
  <c r="G131" i="10"/>
  <c r="F131" i="10"/>
  <c r="E131" i="10"/>
  <c r="N130" i="10"/>
  <c r="M130" i="10"/>
  <c r="L130" i="10"/>
  <c r="K130" i="10"/>
  <c r="J130" i="10"/>
  <c r="I130" i="10"/>
  <c r="H130" i="10"/>
  <c r="G130" i="10"/>
  <c r="F130" i="10"/>
  <c r="E130" i="10"/>
  <c r="N108" i="10"/>
  <c r="M108" i="10"/>
  <c r="L108" i="10"/>
  <c r="K108" i="10"/>
  <c r="J108" i="10"/>
  <c r="I108" i="10"/>
  <c r="H108" i="10"/>
  <c r="G108" i="10"/>
  <c r="F108" i="10"/>
  <c r="E108" i="10"/>
  <c r="N107" i="10"/>
  <c r="M107" i="10"/>
  <c r="L107" i="10"/>
  <c r="K107" i="10"/>
  <c r="J107" i="10"/>
  <c r="I107" i="10"/>
  <c r="H107" i="10"/>
  <c r="G107" i="10"/>
  <c r="F107" i="10"/>
  <c r="E107" i="10"/>
  <c r="N106" i="10"/>
  <c r="M106" i="10"/>
  <c r="L106" i="10"/>
  <c r="K106" i="10"/>
  <c r="J106" i="10"/>
  <c r="I106" i="10"/>
  <c r="H106" i="10"/>
  <c r="G106" i="10"/>
  <c r="F106" i="10"/>
  <c r="E106" i="10"/>
  <c r="M27" i="11"/>
  <c r="L27" i="11"/>
  <c r="K27" i="11"/>
  <c r="J27" i="11"/>
  <c r="I27" i="11"/>
  <c r="H27" i="11"/>
  <c r="G27" i="11"/>
  <c r="F27" i="11"/>
  <c r="E27" i="11"/>
  <c r="D27" i="11"/>
  <c r="M26" i="11"/>
  <c r="L26" i="11"/>
  <c r="K26" i="11"/>
  <c r="J26" i="11"/>
  <c r="I26" i="11"/>
  <c r="H26" i="11"/>
  <c r="G26" i="11"/>
  <c r="F26" i="11"/>
  <c r="E26" i="11"/>
  <c r="D26" i="11"/>
  <c r="M26" i="10"/>
  <c r="L26" i="10"/>
  <c r="K26" i="10"/>
  <c r="J26" i="10"/>
  <c r="I26" i="10"/>
  <c r="H26" i="10"/>
  <c r="G26" i="10"/>
  <c r="F26" i="10"/>
  <c r="E26" i="10"/>
  <c r="D26" i="10"/>
  <c r="M25" i="10"/>
  <c r="L25" i="10"/>
  <c r="K25" i="10"/>
  <c r="J25" i="10"/>
  <c r="I25" i="10"/>
  <c r="H25" i="10"/>
  <c r="G25" i="10"/>
  <c r="F25" i="10"/>
  <c r="E25" i="10"/>
  <c r="D25" i="10"/>
  <c r="K59" i="2"/>
  <c r="J59" i="2"/>
  <c r="I59" i="2"/>
  <c r="H59" i="2"/>
  <c r="G59" i="2"/>
  <c r="F59" i="2"/>
  <c r="E59" i="2"/>
  <c r="D59" i="2"/>
  <c r="K58" i="2"/>
  <c r="J58" i="2"/>
  <c r="I58" i="2"/>
  <c r="H58" i="2"/>
  <c r="G58" i="2"/>
  <c r="F58" i="2"/>
  <c r="E58" i="2"/>
  <c r="D58" i="2"/>
  <c r="M66" i="1"/>
  <c r="M48" i="1"/>
  <c r="L39" i="5"/>
  <c r="L27" i="5"/>
  <c r="L66" i="1"/>
  <c r="K66" i="1"/>
  <c r="J66" i="1"/>
  <c r="I66" i="1"/>
  <c r="H66" i="1"/>
  <c r="G66" i="1"/>
  <c r="F66" i="1"/>
  <c r="E66" i="1"/>
  <c r="D66" i="1"/>
  <c r="M65" i="1"/>
  <c r="L65" i="1"/>
  <c r="K65" i="1"/>
  <c r="J65" i="1"/>
  <c r="I65" i="1"/>
  <c r="H65" i="1"/>
  <c r="G65" i="1"/>
  <c r="F65" i="1"/>
  <c r="E65" i="1"/>
  <c r="D65" i="1"/>
  <c r="L48" i="1"/>
  <c r="K48" i="1"/>
  <c r="J48" i="1"/>
  <c r="I48" i="1"/>
  <c r="H48" i="1"/>
  <c r="G48" i="1"/>
  <c r="F48" i="1"/>
  <c r="E48" i="1"/>
  <c r="D48" i="1"/>
  <c r="M47" i="1"/>
  <c r="L47" i="1"/>
  <c r="K47" i="1"/>
  <c r="J47" i="1"/>
  <c r="I47" i="1"/>
  <c r="H47" i="1"/>
  <c r="G47" i="1"/>
  <c r="F47" i="1"/>
  <c r="E47" i="1"/>
  <c r="D47" i="1"/>
  <c r="K43" i="2"/>
  <c r="J43" i="2"/>
  <c r="I43" i="2"/>
  <c r="H43" i="2"/>
  <c r="G43" i="2"/>
  <c r="F43" i="2"/>
  <c r="E43" i="2"/>
  <c r="D43" i="2"/>
  <c r="K42" i="2"/>
  <c r="J42" i="2"/>
  <c r="I42" i="2"/>
  <c r="H42" i="2"/>
  <c r="G42" i="2"/>
  <c r="F42" i="2"/>
  <c r="E42" i="2"/>
  <c r="D42" i="2"/>
  <c r="M37" i="6"/>
  <c r="L37" i="6"/>
  <c r="K37" i="6"/>
  <c r="J37" i="6"/>
  <c r="I37" i="6"/>
  <c r="H37" i="6"/>
  <c r="G37" i="6"/>
  <c r="F37" i="6"/>
  <c r="E37" i="6"/>
  <c r="D37" i="6"/>
  <c r="M35" i="6"/>
  <c r="L35" i="6"/>
  <c r="K35" i="6"/>
  <c r="J35" i="6"/>
  <c r="I35" i="6"/>
  <c r="H35" i="6"/>
  <c r="G35" i="6"/>
  <c r="F35" i="6"/>
  <c r="E35" i="6"/>
  <c r="D35" i="6"/>
  <c r="K39" i="5"/>
  <c r="J39" i="5"/>
  <c r="I39" i="5"/>
  <c r="H39" i="5"/>
  <c r="G39" i="5"/>
  <c r="F39" i="5"/>
  <c r="E39" i="5"/>
  <c r="D39" i="5"/>
  <c r="C39" i="5"/>
  <c r="L37" i="5"/>
  <c r="K37" i="5"/>
  <c r="J37" i="5"/>
  <c r="I37" i="5"/>
  <c r="H37" i="5"/>
  <c r="G37" i="5"/>
  <c r="F37" i="5"/>
  <c r="E37" i="5"/>
  <c r="D37" i="5"/>
  <c r="C37" i="5"/>
  <c r="D37" i="1"/>
  <c r="E37" i="1"/>
  <c r="F37" i="1"/>
  <c r="G37" i="1"/>
  <c r="H37" i="1"/>
  <c r="I37" i="1"/>
  <c r="J37" i="1"/>
  <c r="K37" i="1"/>
  <c r="L37" i="1"/>
  <c r="M37" i="1"/>
  <c r="D39" i="1"/>
  <c r="E39" i="1"/>
  <c r="E40" i="1" s="1"/>
  <c r="F39" i="1"/>
  <c r="F40" i="1" s="1"/>
  <c r="G39" i="1"/>
  <c r="H39" i="1"/>
  <c r="H40" i="1" s="1"/>
  <c r="I39" i="1"/>
  <c r="I40" i="1" s="1"/>
  <c r="J39" i="1"/>
  <c r="J40" i="1" s="1"/>
  <c r="K39" i="1"/>
  <c r="K40" i="1" s="1"/>
  <c r="L39" i="1"/>
  <c r="L40" i="1" s="1"/>
  <c r="M39" i="1"/>
  <c r="M40" i="1" s="1"/>
  <c r="K36" i="2"/>
  <c r="J36" i="2"/>
  <c r="I36" i="2"/>
  <c r="H36" i="2"/>
  <c r="G36" i="2"/>
  <c r="F36" i="2"/>
  <c r="E36" i="2"/>
  <c r="D36" i="2"/>
  <c r="K34" i="2"/>
  <c r="J34" i="2"/>
  <c r="I34" i="2"/>
  <c r="H34" i="2"/>
  <c r="G34" i="2"/>
  <c r="F34" i="2"/>
  <c r="E34" i="2"/>
  <c r="D34" i="2"/>
  <c r="M26" i="6"/>
  <c r="L26" i="6"/>
  <c r="K26" i="6"/>
  <c r="J26" i="6"/>
  <c r="I26" i="6"/>
  <c r="H26" i="6"/>
  <c r="G26" i="6"/>
  <c r="F26" i="6"/>
  <c r="E26" i="6"/>
  <c r="D26" i="6"/>
  <c r="M25" i="6"/>
  <c r="L25" i="6"/>
  <c r="K25" i="6"/>
  <c r="J25" i="6"/>
  <c r="I25" i="6"/>
  <c r="H25" i="6"/>
  <c r="G25" i="6"/>
  <c r="F25" i="6"/>
  <c r="E25" i="6"/>
  <c r="D25" i="6"/>
  <c r="C27" i="5"/>
  <c r="D27" i="5"/>
  <c r="E27" i="5"/>
  <c r="F27" i="5"/>
  <c r="G27" i="5"/>
  <c r="H27" i="5"/>
  <c r="I27" i="5"/>
  <c r="J27" i="5"/>
  <c r="K27" i="5"/>
  <c r="L26" i="5"/>
  <c r="K26" i="5"/>
  <c r="J26" i="5"/>
  <c r="I26" i="5"/>
  <c r="H26" i="5"/>
  <c r="G26" i="5"/>
  <c r="F26" i="5"/>
  <c r="E26" i="5"/>
  <c r="D26" i="5"/>
  <c r="C26" i="5"/>
  <c r="K29" i="2"/>
  <c r="J29" i="2"/>
  <c r="I29" i="2"/>
  <c r="H29" i="2"/>
  <c r="G29" i="2"/>
  <c r="F29" i="2"/>
  <c r="E29" i="2"/>
  <c r="D29" i="2"/>
  <c r="K28" i="2"/>
  <c r="J28" i="2"/>
  <c r="I28" i="2"/>
  <c r="H28" i="2"/>
  <c r="G28" i="2"/>
  <c r="F28" i="2"/>
  <c r="E28" i="2"/>
  <c r="D28" i="2"/>
  <c r="M34" i="1"/>
  <c r="M35" i="1" s="1"/>
  <c r="L34" i="1"/>
  <c r="L35" i="1" s="1"/>
  <c r="K34" i="1"/>
  <c r="K35" i="1" s="1"/>
  <c r="J34" i="1"/>
  <c r="J35" i="1" s="1"/>
  <c r="I34" i="1"/>
  <c r="I35" i="1" s="1"/>
  <c r="H34" i="1"/>
  <c r="H35" i="1" s="1"/>
  <c r="G34" i="1"/>
  <c r="F34" i="1"/>
  <c r="F35" i="1" s="1"/>
  <c r="E34" i="1"/>
  <c r="E35" i="1" s="1"/>
  <c r="D34" i="1"/>
  <c r="M33" i="1"/>
  <c r="L33" i="1"/>
  <c r="K33" i="1"/>
  <c r="J33" i="1"/>
  <c r="I33" i="1"/>
  <c r="H33" i="1"/>
  <c r="G33" i="1"/>
  <c r="F33" i="1"/>
  <c r="E33" i="1"/>
  <c r="D33" i="1"/>
  <c r="H30" i="2" l="1"/>
  <c r="H31" i="2"/>
  <c r="I28" i="5"/>
  <c r="I29" i="5"/>
  <c r="K28" i="6"/>
  <c r="K27" i="6"/>
  <c r="J27" i="10"/>
  <c r="J28" i="10"/>
  <c r="J28" i="11"/>
  <c r="J29" i="11"/>
  <c r="K30" i="15"/>
  <c r="K29" i="15"/>
  <c r="E31" i="2"/>
  <c r="E30" i="2"/>
  <c r="D28" i="5"/>
  <c r="D29" i="5"/>
  <c r="H28" i="6"/>
  <c r="H27" i="6"/>
  <c r="G27" i="10"/>
  <c r="G28" i="10"/>
  <c r="G29" i="11"/>
  <c r="G28" i="11"/>
  <c r="H29" i="15"/>
  <c r="H30" i="15"/>
  <c r="F31" i="2"/>
  <c r="F30" i="2"/>
  <c r="J31" i="2"/>
  <c r="J30" i="2"/>
  <c r="K28" i="5"/>
  <c r="K29" i="5"/>
  <c r="G28" i="5"/>
  <c r="G29" i="5"/>
  <c r="C28" i="5"/>
  <c r="C29" i="5"/>
  <c r="E27" i="6"/>
  <c r="E28" i="6"/>
  <c r="I27" i="6"/>
  <c r="I28" i="6"/>
  <c r="M27" i="6"/>
  <c r="M28" i="6"/>
  <c r="D27" i="10"/>
  <c r="D28" i="10"/>
  <c r="H27" i="10"/>
  <c r="H28" i="10"/>
  <c r="L27" i="10"/>
  <c r="L28" i="10"/>
  <c r="D28" i="11"/>
  <c r="D29" i="11"/>
  <c r="H28" i="11"/>
  <c r="H29" i="11"/>
  <c r="L28" i="11"/>
  <c r="L29" i="11"/>
  <c r="E29" i="15"/>
  <c r="E30" i="15"/>
  <c r="I29" i="15"/>
  <c r="I30" i="15"/>
  <c r="M29" i="15"/>
  <c r="M30" i="15"/>
  <c r="D31" i="2"/>
  <c r="D30" i="2"/>
  <c r="E28" i="5"/>
  <c r="E29" i="5"/>
  <c r="G28" i="6"/>
  <c r="G27" i="6"/>
  <c r="L28" i="5"/>
  <c r="L29" i="5"/>
  <c r="F27" i="10"/>
  <c r="F28" i="10"/>
  <c r="F29" i="11"/>
  <c r="F28" i="11"/>
  <c r="G30" i="15"/>
  <c r="G29" i="15"/>
  <c r="I31" i="2"/>
  <c r="I30" i="2"/>
  <c r="H28" i="5"/>
  <c r="H29" i="5"/>
  <c r="D28" i="6"/>
  <c r="D27" i="6"/>
  <c r="L28" i="6"/>
  <c r="L27" i="6"/>
  <c r="K27" i="10"/>
  <c r="K28" i="10"/>
  <c r="K28" i="11"/>
  <c r="K29" i="11"/>
  <c r="L30" i="15"/>
  <c r="L29" i="15"/>
  <c r="G31" i="2"/>
  <c r="G30" i="2"/>
  <c r="K31" i="2"/>
  <c r="K30" i="2"/>
  <c r="J28" i="5"/>
  <c r="J29" i="5"/>
  <c r="F28" i="5"/>
  <c r="F29" i="5"/>
  <c r="F27" i="6"/>
  <c r="F28" i="6"/>
  <c r="J27" i="6"/>
  <c r="J28" i="6"/>
  <c r="E27" i="10"/>
  <c r="E28" i="10"/>
  <c r="I27" i="10"/>
  <c r="I28" i="10"/>
  <c r="M27" i="10"/>
  <c r="M28" i="10"/>
  <c r="E29" i="11"/>
  <c r="E28" i="11"/>
  <c r="I29" i="11"/>
  <c r="I28" i="11"/>
  <c r="M29" i="11"/>
  <c r="M28" i="11"/>
  <c r="F29" i="15"/>
  <c r="F30" i="15"/>
  <c r="J30" i="15"/>
  <c r="J29" i="15"/>
  <c r="N29" i="15"/>
  <c r="N30" i="15"/>
  <c r="D35" i="1"/>
  <c r="D40" i="1"/>
  <c r="G35" i="1"/>
  <c r="G40" i="1"/>
</calcChain>
</file>

<file path=xl/sharedStrings.xml><?xml version="1.0" encoding="utf-8"?>
<sst xmlns="http://schemas.openxmlformats.org/spreadsheetml/2006/main" count="832" uniqueCount="129">
  <si>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</si>
  <si>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</si>
  <si>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</si>
  <si>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</si>
  <si>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</si>
  <si>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</si>
  <si>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</si>
  <si>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</si>
  <si>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</si>
  <si>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</si>
  <si>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</si>
  <si>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</si>
  <si>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</si>
  <si>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</si>
  <si>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</si>
  <si>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</si>
  <si>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</si>
  <si>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</si>
  <si>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</si>
  <si>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</si>
  <si>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</si>
  <si>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</si>
  <si>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</si>
  <si>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</si>
  <si>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</si>
  <si>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</si>
  <si>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</si>
  <si>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</si>
  <si>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</si>
  <si>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</si>
  <si>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</si>
  <si>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</si>
  <si>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</si>
  <si>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</si>
  <si>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</si>
  <si>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</si>
  <si>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</si>
  <si>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</si>
  <si>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</si>
  <si>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</si>
  <si>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</si>
  <si>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</si>
  <si>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</si>
  <si>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</si>
  <si>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</si>
  <si>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</si>
  <si>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</si>
  <si>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</si>
  <si>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</si>
  <si>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</si>
  <si>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</si>
  <si>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</si>
  <si>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</si>
  <si>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</si>
  <si>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</si>
  <si>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</si>
  <si>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</si>
  <si>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</si>
  <si>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</si>
  <si>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</si>
  <si>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</si>
  <si>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</si>
  <si>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</si>
  <si>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</si>
  <si>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</si>
  <si>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</si>
  <si>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</si>
  <si>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</si>
  <si>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</si>
  <si>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</si>
  <si>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</si>
  <si>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</si>
  <si>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</si>
  <si>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</si>
  <si>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</si>
  <si>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</si>
  <si>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</si>
  <si>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</si>
  <si>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</si>
  <si>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</si>
  <si>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</si>
  <si>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</si>
  <si>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</si>
  <si>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</si>
  <si>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</si>
  <si>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</si>
  <si>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</si>
  <si>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</si>
  <si>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</si>
  <si>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</si>
  <si>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</si>
  <si>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</si>
  <si>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</si>
  <si>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</si>
  <si>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</si>
  <si>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</si>
  <si>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</si>
  <si>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</si>
  <si>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</si>
  <si>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</si>
  <si>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</si>
  <si>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</si>
  <si>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</si>
  <si>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</si>
  <si>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</si>
  <si>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</si>
  <si>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</si>
  <si>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</si>
  <si>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Vergleich der Standardabweichungen aller bisherigen Materialien</t>
  </si>
  <si>
    <t>Standardabw. Kontur aussen</t>
  </si>
  <si>
    <t>Kontur aussen Fräs</t>
  </si>
  <si>
    <t>max Range</t>
  </si>
  <si>
    <t>Range</t>
  </si>
  <si>
    <t>max range</t>
  </si>
  <si>
    <t>F19</t>
  </si>
  <si>
    <t>Material</t>
  </si>
  <si>
    <t>Messpunkte Kontur für Öffnungsmaß Biegung</t>
  </si>
  <si>
    <t>Spannweite (max-min)</t>
  </si>
  <si>
    <t>Teil Nr.</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</si>
  <si>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</si>
  <si>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</si>
  <si>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Engere Wahl Vergleich Standardabw Fxx,F17,F18</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</si>
  <si>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</si>
  <si>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</si>
  <si>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</si>
  <si>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</si>
  <si>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</si>
  <si>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Mater.</t>
  </si>
  <si>
    <t>Vergleich Sannweite (Range) der in die engere Wahl kommenden Materialien nach dem Fräsen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</si>
</sst>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quot;_-;\-* #,##0.00\ &quot;€&quot;_-;_-* &quot;-&quot;??\ &quot;€&quot;_-;_-@_-"/>
    <numFmt numFmtId="43" formatCode="_-* #,##0.00\ _€_-;\-* #,##0.00\ _€_-;_-* &quot;-&quot;??\ _€_-;_-@_-"/>
  </numFmts>
  <fonts count="22" x14ac:knownFonts="1">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s>
  <fills count="8">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17">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46">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0" fillId="0" borderId="16" xfId="0" applyBorder="1" applyAlignment="1">
      <alignment horizontal="center"/>
    </xf>
    <xf numFmtId="0" fontId="21" fillId="0" borderId="0" xfId="0" applyFont="1"/>
    <xf numFmtId="0" fontId="0" fillId="7" borderId="15" xfId="0" applyFill="1" applyBorder="1"/>
    <xf numFmtId="0" fontId="0" fillId="5" borderId="0" xfId="0" applyFill="1"/>
    <xf numFmtId="0" fontId="0" fillId="6" borderId="0" xfId="0" applyFill="1"/>
  </cellXfs>
  <cellStyles count="3">
    <cellStyle name="Komma" xfId="1" builtinId="3"/>
    <cellStyle name="Standard" xfId="0" builtinId="0"/>
    <cellStyle name="Währung" xfId="2" builtinId="4"/>
  </cellStyles>
  <dxfs count="49">
    <dxf>
      <font>
        <color rgb="FF9C0006"/>
      </font>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52.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'Kontur aussen F17Chr1'!$C$37</c:f>
              <c:strCache>
                <c:ptCount val="1"/>
                <c:pt idx="0">
                  <c:v>Mittelwert</c:v>
                </c:pt>
              </c:strCache>
            </c:strRef>
          </c:tx>
          <c:invertIfNegative val="0"/>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dLbls>
          <c:showLegendKey val="0"/>
          <c:showVal val="0"/>
          <c:showCatName val="0"/>
          <c:showSerName val="0"/>
          <c:showPercent val="0"/>
          <c:showBubbleSize val="0"/>
        </c:dLbls>
        <c:gapWidth val="150"/>
        <c:shape val="cylinder"/>
        <c:axId val="58695040"/>
        <c:axId val="59508224"/>
        <c:axId val="0"/>
      </c:bar3DChart>
      <c:catAx>
        <c:axId val="58695040"/>
        <c:scaling>
          <c:orientation val="minMax"/>
        </c:scaling>
        <c:delete val="0"/>
        <c:axPos val="b"/>
        <c:title>
          <c:tx>
            <c:rich>
              <a:bodyPr/>
              <a:lstStyle/>
              <a:p>
                <a:pPr>
                  <a:defRPr/>
                </a:pPr>
                <a:r>
                  <a:rPr lang="en-US"/>
                  <a:t>Messpunkte</a:t>
                </a:r>
              </a:p>
            </c:rich>
          </c:tx>
          <c:overlay val="0"/>
        </c:title>
        <c:numFmt formatCode="General" sourceLinked="1"/>
        <c:majorTickMark val="out"/>
        <c:minorTickMark val="none"/>
        <c:tickLblPos val="nextTo"/>
        <c:crossAx val="59508224"/>
        <c:crosses val="autoZero"/>
        <c:auto val="1"/>
        <c:lblAlgn val="ctr"/>
        <c:lblOffset val="100"/>
        <c:noMultiLvlLbl val="0"/>
      </c:catAx>
      <c:valAx>
        <c:axId val="59508224"/>
        <c:scaling>
          <c:orientation val="minMax"/>
        </c:scaling>
        <c:delete val="0"/>
        <c:axPos val="l"/>
        <c:majorGridlines/>
        <c:title>
          <c:tx>
            <c:rich>
              <a:bodyPr rot="-5400000" vert="horz"/>
              <a:lstStyle/>
              <a:p>
                <a:pPr>
                  <a:defRPr/>
                </a:pPr>
                <a:r>
                  <a:rPr lang="en-US"/>
                  <a:t>Mittelwerte [mm]</a:t>
                </a:r>
              </a:p>
            </c:rich>
          </c:tx>
          <c:overlay val="0"/>
        </c:title>
        <c:numFmt formatCode="General" sourceLinked="1"/>
        <c:majorTickMark val="out"/>
        <c:minorTickMark val="none"/>
        <c:tickLblPos val="nextTo"/>
        <c:crossAx val="58695040"/>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Überlagerung Messwerte je Teil</a:t>
            </a:r>
          </a:p>
        </c:rich>
      </c:tx>
      <c:layout>
        <c:manualLayout>
          <c:xMode val="edge"/>
          <c:yMode val="edge"/>
          <c:x val="0.34048408325799528"/>
          <c:y val="1.290322580645162E-2"/>
        </c:manualLayout>
      </c:layout>
      <c:overlay val="0"/>
    </c:title>
    <c:autoTitleDeleted val="0"/>
    <c:plotArea>
      <c:layout/>
      <c:lineChart>
        <c:grouping val="standard"/>
        <c:varyColors val="0"/>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mooth val="0"/>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mooth val="0"/>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mooth val="0"/>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mooth val="0"/>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mooth val="0"/>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mooth val="0"/>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mooth val="0"/>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mooth val="0"/>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mooth val="0"/>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mooth val="0"/>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mooth val="0"/>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mooth val="0"/>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mooth val="0"/>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mooth val="0"/>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mooth val="0"/>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mooth val="0"/>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mooth val="0"/>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mooth val="0"/>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mooth val="0"/>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mooth val="0"/>
        </c:ser>
        <c:dLbls>
          <c:showLegendKey val="0"/>
          <c:showVal val="0"/>
          <c:showCatName val="0"/>
          <c:showSerName val="0"/>
          <c:showPercent val="0"/>
          <c:showBubbleSize val="0"/>
        </c:dLbls>
        <c:marker val="1"/>
        <c:smooth val="0"/>
        <c:axId val="71911680"/>
        <c:axId val="71942528"/>
      </c:lineChart>
      <c:catAx>
        <c:axId val="71911680"/>
        <c:scaling>
          <c:orientation val="minMax"/>
        </c:scaling>
        <c:delete val="0"/>
        <c:axPos val="b"/>
        <c:title>
          <c:tx>
            <c:rich>
              <a:bodyPr/>
              <a:lstStyle/>
              <a:p>
                <a:pPr>
                  <a:defRPr/>
                </a:pPr>
                <a:r>
                  <a:rPr lang="en-US"/>
                  <a:t>Messpunkte</a:t>
                </a:r>
              </a:p>
            </c:rich>
          </c:tx>
          <c:overlay val="0"/>
        </c:title>
        <c:majorTickMark val="out"/>
        <c:minorTickMark val="none"/>
        <c:tickLblPos val="nextTo"/>
        <c:crossAx val="71942528"/>
        <c:crosses val="autoZero"/>
        <c:auto val="1"/>
        <c:lblAlgn val="ctr"/>
        <c:lblOffset val="100"/>
        <c:noMultiLvlLbl val="0"/>
      </c:catAx>
      <c:valAx>
        <c:axId val="71942528"/>
        <c:scaling>
          <c:orientation val="minMax"/>
        </c:scaling>
        <c:delete val="0"/>
        <c:axPos val="l"/>
        <c:majorGridlines/>
        <c:title>
          <c:tx>
            <c:rich>
              <a:bodyPr rot="-5400000" vert="horz"/>
              <a:lstStyle/>
              <a:p>
                <a:pPr>
                  <a:defRPr/>
                </a:pPr>
                <a:r>
                  <a:rPr lang="en-US"/>
                  <a:t>Messwerte [mm]</a:t>
                </a:r>
              </a:p>
            </c:rich>
          </c:tx>
          <c:overlay val="0"/>
        </c:title>
        <c:numFmt formatCode="General" sourceLinked="1"/>
        <c:majorTickMark val="out"/>
        <c:minorTickMark val="none"/>
        <c:tickLblPos val="nextTo"/>
        <c:crossAx val="71911680"/>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'Kontur aussen Fxx Charge2'!$B$37</c:f>
              <c:strCache>
                <c:ptCount val="1"/>
                <c:pt idx="0">
                  <c:v>Mittelw.</c:v>
                </c:pt>
              </c:strCache>
            </c:strRef>
          </c:tx>
          <c:invertIfNegative val="0"/>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dLbls>
          <c:showLegendKey val="0"/>
          <c:showVal val="0"/>
          <c:showCatName val="0"/>
          <c:showSerName val="0"/>
          <c:showPercent val="0"/>
          <c:showBubbleSize val="0"/>
        </c:dLbls>
        <c:gapWidth val="150"/>
        <c:shape val="cylinder"/>
        <c:axId val="71690496"/>
        <c:axId val="71700864"/>
        <c:axId val="0"/>
      </c:bar3DChart>
      <c:catAx>
        <c:axId val="71690496"/>
        <c:scaling>
          <c:orientation val="minMax"/>
        </c:scaling>
        <c:delete val="0"/>
        <c:axPos val="b"/>
        <c:title>
          <c:tx>
            <c:rich>
              <a:bodyPr/>
              <a:lstStyle/>
              <a:p>
                <a:pPr>
                  <a:defRPr/>
                </a:pPr>
                <a:r>
                  <a:rPr lang="en-US"/>
                  <a:t>Messpunkte</a:t>
                </a:r>
              </a:p>
            </c:rich>
          </c:tx>
          <c:layout/>
          <c:overlay val="0"/>
        </c:title>
        <c:majorTickMark val="out"/>
        <c:minorTickMark val="none"/>
        <c:tickLblPos val="nextTo"/>
        <c:crossAx val="71700864"/>
        <c:crosses val="autoZero"/>
        <c:auto val="1"/>
        <c:lblAlgn val="ctr"/>
        <c:lblOffset val="100"/>
        <c:noMultiLvlLbl val="0"/>
      </c:catAx>
      <c:valAx>
        <c:axId val="71700864"/>
        <c:scaling>
          <c:orientation val="minMax"/>
        </c:scaling>
        <c:delete val="0"/>
        <c:axPos val="l"/>
        <c:majorGridlines/>
        <c:title>
          <c:tx>
            <c:rich>
              <a:bodyPr rot="-5400000" vert="horz"/>
              <a:lstStyle/>
              <a:p>
                <a:pPr>
                  <a:defRPr/>
                </a:pPr>
                <a:r>
                  <a:rPr lang="en-US"/>
                  <a:t>Mittelwerte [mm]</a:t>
                </a:r>
              </a:p>
            </c:rich>
          </c:tx>
          <c:layout/>
          <c:overlay val="0"/>
        </c:title>
        <c:numFmt formatCode="General" sourceLinked="1"/>
        <c:majorTickMark val="out"/>
        <c:minorTickMark val="none"/>
        <c:tickLblPos val="nextTo"/>
        <c:crossAx val="71690496"/>
        <c:crosses val="autoZero"/>
        <c:crossBetween val="between"/>
      </c:valAx>
    </c:plotArea>
    <c:legend>
      <c:legendPos val="r"/>
      <c:layout/>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'Kontur aussen Fxx Charge2'!$B$39</c:f>
              <c:strCache>
                <c:ptCount val="1"/>
                <c:pt idx="0">
                  <c:v>Standardab.</c:v>
                </c:pt>
              </c:strCache>
            </c:strRef>
          </c:tx>
          <c:invertIfNegative val="0"/>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dLbls>
          <c:showLegendKey val="0"/>
          <c:showVal val="0"/>
          <c:showCatName val="0"/>
          <c:showSerName val="0"/>
          <c:showPercent val="0"/>
          <c:showBubbleSize val="0"/>
        </c:dLbls>
        <c:gapWidth val="150"/>
        <c:shape val="cylinder"/>
        <c:axId val="71734400"/>
        <c:axId val="71736320"/>
        <c:axId val="0"/>
      </c:bar3DChart>
      <c:catAx>
        <c:axId val="71734400"/>
        <c:scaling>
          <c:orientation val="minMax"/>
        </c:scaling>
        <c:delete val="0"/>
        <c:axPos val="b"/>
        <c:title>
          <c:tx>
            <c:rich>
              <a:bodyPr/>
              <a:lstStyle/>
              <a:p>
                <a:pPr>
                  <a:defRPr/>
                </a:pPr>
                <a:r>
                  <a:rPr lang="en-US"/>
                  <a:t>Messpunkte</a:t>
                </a:r>
              </a:p>
            </c:rich>
          </c:tx>
          <c:layout/>
          <c:overlay val="0"/>
        </c:title>
        <c:majorTickMark val="out"/>
        <c:minorTickMark val="none"/>
        <c:tickLblPos val="nextTo"/>
        <c:crossAx val="71736320"/>
        <c:crosses val="autoZero"/>
        <c:auto val="1"/>
        <c:lblAlgn val="ctr"/>
        <c:lblOffset val="100"/>
        <c:noMultiLvlLbl val="0"/>
      </c:catAx>
      <c:valAx>
        <c:axId val="71736320"/>
        <c:scaling>
          <c:orientation val="minMax"/>
        </c:scaling>
        <c:delete val="0"/>
        <c:axPos val="l"/>
        <c:majorGridlines/>
        <c:title>
          <c:tx>
            <c:rich>
              <a:bodyPr rot="-5400000" vert="horz"/>
              <a:lstStyle/>
              <a:p>
                <a:pPr>
                  <a:defRPr/>
                </a:pPr>
                <a:r>
                  <a:rPr lang="en-US"/>
                  <a:t>Standardabweichungen [mm]</a:t>
                </a:r>
              </a:p>
            </c:rich>
          </c:tx>
          <c:layout/>
          <c:overlay val="0"/>
        </c:title>
        <c:numFmt formatCode="General" sourceLinked="1"/>
        <c:majorTickMark val="out"/>
        <c:minorTickMark val="none"/>
        <c:tickLblPos val="nextTo"/>
        <c:crossAx val="71734400"/>
        <c:crosses val="autoZero"/>
        <c:crossBetween val="between"/>
      </c:valAx>
    </c:plotArea>
    <c:legend>
      <c:legendPos val="r"/>
      <c:layout/>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Gegenüberstellung Charge 1/2</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'Kontur aussen F17Chr1'!$C$47</c:f>
              <c:strCache>
                <c:ptCount val="1"/>
                <c:pt idx="0">
                  <c:v>Charge 1</c:v>
                </c:pt>
              </c:strCache>
            </c:strRef>
          </c:tx>
          <c:invertIfNegative val="0"/>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invertIfNegative val="0"/>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dLbls>
          <c:showLegendKey val="0"/>
          <c:showVal val="0"/>
          <c:showCatName val="0"/>
          <c:showSerName val="0"/>
          <c:showPercent val="0"/>
          <c:showBubbleSize val="0"/>
        </c:dLbls>
        <c:gapWidth val="150"/>
        <c:shape val="cylinder"/>
        <c:axId val="72299264"/>
        <c:axId val="72301184"/>
        <c:axId val="0"/>
      </c:bar3DChart>
      <c:catAx>
        <c:axId val="72299264"/>
        <c:scaling>
          <c:orientation val="minMax"/>
        </c:scaling>
        <c:delete val="0"/>
        <c:axPos val="b"/>
        <c:title>
          <c:tx>
            <c:rich>
              <a:bodyPr/>
              <a:lstStyle/>
              <a:p>
                <a:pPr>
                  <a:defRPr/>
                </a:pPr>
                <a:r>
                  <a:rPr lang="en-US"/>
                  <a:t>Messpunkte</a:t>
                </a:r>
              </a:p>
            </c:rich>
          </c:tx>
          <c:layout/>
          <c:overlay val="0"/>
        </c:title>
        <c:majorTickMark val="out"/>
        <c:minorTickMark val="none"/>
        <c:tickLblPos val="nextTo"/>
        <c:crossAx val="72301184"/>
        <c:crosses val="autoZero"/>
        <c:auto val="1"/>
        <c:lblAlgn val="ctr"/>
        <c:lblOffset val="100"/>
        <c:noMultiLvlLbl val="0"/>
      </c:catAx>
      <c:valAx>
        <c:axId val="72301184"/>
        <c:scaling>
          <c:orientation val="minMax"/>
        </c:scaling>
        <c:delete val="0"/>
        <c:axPos val="l"/>
        <c:majorGridlines/>
        <c:title>
          <c:tx>
            <c:rich>
              <a:bodyPr rot="-5400000" vert="horz"/>
              <a:lstStyle/>
              <a:p>
                <a:pPr>
                  <a:defRPr/>
                </a:pPr>
                <a:r>
                  <a:rPr lang="en-US"/>
                  <a:t>Mittelwert [mm]</a:t>
                </a:r>
              </a:p>
            </c:rich>
          </c:tx>
          <c:layout/>
          <c:overlay val="0"/>
        </c:title>
        <c:numFmt formatCode="General" sourceLinked="1"/>
        <c:majorTickMark val="out"/>
        <c:minorTickMark val="none"/>
        <c:tickLblPos val="nextTo"/>
        <c:crossAx val="72299264"/>
        <c:crosses val="autoZero"/>
        <c:crossBetween val="between"/>
      </c:valAx>
    </c:plotArea>
    <c:legend>
      <c:legendPos val="r"/>
      <c:layout/>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Vergleich Standardabweichung Charge 1/2</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'Kontur aussen F17Chr1'!$C$65</c:f>
              <c:strCache>
                <c:ptCount val="1"/>
                <c:pt idx="0">
                  <c:v>Charge 1</c:v>
                </c:pt>
              </c:strCache>
            </c:strRef>
          </c:tx>
          <c:invertIfNegative val="0"/>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invertIfNegative val="0"/>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dLbls>
          <c:showLegendKey val="0"/>
          <c:showVal val="0"/>
          <c:showCatName val="0"/>
          <c:showSerName val="0"/>
          <c:showPercent val="0"/>
          <c:showBubbleSize val="0"/>
        </c:dLbls>
        <c:gapWidth val="150"/>
        <c:shape val="cylinder"/>
        <c:axId val="72339840"/>
        <c:axId val="72341760"/>
        <c:axId val="0"/>
      </c:bar3DChart>
      <c:catAx>
        <c:axId val="72339840"/>
        <c:scaling>
          <c:orientation val="minMax"/>
        </c:scaling>
        <c:delete val="0"/>
        <c:axPos val="b"/>
        <c:title>
          <c:tx>
            <c:rich>
              <a:bodyPr/>
              <a:lstStyle/>
              <a:p>
                <a:pPr>
                  <a:defRPr/>
                </a:pPr>
                <a:r>
                  <a:rPr lang="en-US"/>
                  <a:t>Messpunkte</a:t>
                </a:r>
              </a:p>
            </c:rich>
          </c:tx>
          <c:overlay val="0"/>
        </c:title>
        <c:majorTickMark val="out"/>
        <c:minorTickMark val="none"/>
        <c:tickLblPos val="nextTo"/>
        <c:crossAx val="72341760"/>
        <c:crosses val="autoZero"/>
        <c:auto val="1"/>
        <c:lblAlgn val="ctr"/>
        <c:lblOffset val="100"/>
        <c:noMultiLvlLbl val="0"/>
      </c:catAx>
      <c:valAx>
        <c:axId val="72341760"/>
        <c:scaling>
          <c:orientation val="minMax"/>
        </c:scaling>
        <c:delete val="0"/>
        <c:axPos val="l"/>
        <c:majorGridlines/>
        <c:title>
          <c:tx>
            <c:rich>
              <a:bodyPr rot="-5400000" vert="horz"/>
              <a:lstStyle/>
              <a:p>
                <a:pPr>
                  <a:defRPr/>
                </a:pPr>
                <a:r>
                  <a:rPr lang="en-US"/>
                  <a:t>Standardabweichung [mm]</a:t>
                </a:r>
              </a:p>
            </c:rich>
          </c:tx>
          <c:overlay val="0"/>
        </c:title>
        <c:numFmt formatCode="General" sourceLinked="1"/>
        <c:majorTickMark val="out"/>
        <c:minorTickMark val="none"/>
        <c:tickLblPos val="nextTo"/>
        <c:crossAx val="72339840"/>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i="1"/>
              <a:t>Überlagerung Messwerte je Teil</a:t>
            </a:r>
          </a:p>
        </c:rich>
      </c:tx>
      <c:overlay val="0"/>
    </c:title>
    <c:autoTitleDeleted val="0"/>
    <c:plotArea>
      <c:layout/>
      <c:lineChart>
        <c:grouping val="standard"/>
        <c:varyColors val="0"/>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mooth val="0"/>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mooth val="0"/>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mooth val="0"/>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mooth val="0"/>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mooth val="0"/>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mooth val="0"/>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mooth val="0"/>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mooth val="0"/>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mooth val="0"/>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mooth val="0"/>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mooth val="0"/>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mooth val="0"/>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mooth val="0"/>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mooth val="0"/>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mooth val="0"/>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mooth val="0"/>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mooth val="0"/>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mooth val="0"/>
        </c:ser>
        <c:dLbls>
          <c:showLegendKey val="0"/>
          <c:showVal val="0"/>
          <c:showCatName val="0"/>
          <c:showSerName val="0"/>
          <c:showPercent val="0"/>
          <c:showBubbleSize val="0"/>
        </c:dLbls>
        <c:marker val="1"/>
        <c:smooth val="0"/>
        <c:axId val="71983488"/>
        <c:axId val="71985408"/>
      </c:lineChart>
      <c:catAx>
        <c:axId val="71983488"/>
        <c:scaling>
          <c:orientation val="minMax"/>
        </c:scaling>
        <c:delete val="0"/>
        <c:axPos val="b"/>
        <c:title>
          <c:tx>
            <c:rich>
              <a:bodyPr/>
              <a:lstStyle/>
              <a:p>
                <a:pPr>
                  <a:defRPr/>
                </a:pPr>
                <a:r>
                  <a:rPr lang="en-US"/>
                  <a:t>Messpunkte</a:t>
                </a:r>
              </a:p>
            </c:rich>
          </c:tx>
          <c:overlay val="0"/>
        </c:title>
        <c:majorTickMark val="out"/>
        <c:minorTickMark val="none"/>
        <c:tickLblPos val="nextTo"/>
        <c:crossAx val="71985408"/>
        <c:crosses val="autoZero"/>
        <c:auto val="1"/>
        <c:lblAlgn val="ctr"/>
        <c:lblOffset val="100"/>
        <c:noMultiLvlLbl val="0"/>
      </c:catAx>
      <c:valAx>
        <c:axId val="71985408"/>
        <c:scaling>
          <c:orientation val="minMax"/>
        </c:scaling>
        <c:delete val="0"/>
        <c:axPos val="l"/>
        <c:majorGridlines/>
        <c:title>
          <c:tx>
            <c:rich>
              <a:bodyPr rot="-5400000" vert="horz"/>
              <a:lstStyle/>
              <a:p>
                <a:pPr>
                  <a:defRPr/>
                </a:pPr>
                <a:r>
                  <a:rPr lang="en-US"/>
                  <a:t>Messwerte [mm]</a:t>
                </a:r>
              </a:p>
            </c:rich>
          </c:tx>
          <c:overlay val="0"/>
        </c:title>
        <c:numFmt formatCode="General" sourceLinked="1"/>
        <c:majorTickMark val="out"/>
        <c:minorTickMark val="none"/>
        <c:tickLblPos val="nextTo"/>
        <c:crossAx val="71983488"/>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'Spalt vorne unten Fxx Charge2'!$C$35</c:f>
              <c:strCache>
                <c:ptCount val="1"/>
                <c:pt idx="0">
                  <c:v>Mittelw.</c:v>
                </c:pt>
              </c:strCache>
            </c:strRef>
          </c:tx>
          <c:invertIfNegative val="0"/>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dLbls>
          <c:showLegendKey val="0"/>
          <c:showVal val="0"/>
          <c:showCatName val="0"/>
          <c:showSerName val="0"/>
          <c:showPercent val="0"/>
          <c:showBubbleSize val="0"/>
        </c:dLbls>
        <c:gapWidth val="150"/>
        <c:shape val="cylinder"/>
        <c:axId val="72069504"/>
        <c:axId val="72071424"/>
        <c:axId val="0"/>
      </c:bar3DChart>
      <c:catAx>
        <c:axId val="72069504"/>
        <c:scaling>
          <c:orientation val="minMax"/>
        </c:scaling>
        <c:delete val="0"/>
        <c:axPos val="b"/>
        <c:title>
          <c:tx>
            <c:rich>
              <a:bodyPr/>
              <a:lstStyle/>
              <a:p>
                <a:pPr>
                  <a:defRPr/>
                </a:pPr>
                <a:r>
                  <a:rPr lang="en-US"/>
                  <a:t>Messpunkte</a:t>
                </a:r>
              </a:p>
            </c:rich>
          </c:tx>
          <c:overlay val="0"/>
        </c:title>
        <c:majorTickMark val="out"/>
        <c:minorTickMark val="none"/>
        <c:tickLblPos val="nextTo"/>
        <c:crossAx val="72071424"/>
        <c:crosses val="autoZero"/>
        <c:auto val="1"/>
        <c:lblAlgn val="ctr"/>
        <c:lblOffset val="100"/>
        <c:noMultiLvlLbl val="0"/>
      </c:catAx>
      <c:valAx>
        <c:axId val="72071424"/>
        <c:scaling>
          <c:orientation val="minMax"/>
        </c:scaling>
        <c:delete val="0"/>
        <c:axPos val="l"/>
        <c:majorGridlines/>
        <c:title>
          <c:tx>
            <c:rich>
              <a:bodyPr rot="-5400000" vert="horz"/>
              <a:lstStyle/>
              <a:p>
                <a:pPr>
                  <a:defRPr/>
                </a:pPr>
                <a:r>
                  <a:rPr lang="en-US"/>
                  <a:t>Mittelwerte [mm]</a:t>
                </a:r>
              </a:p>
            </c:rich>
          </c:tx>
          <c:overlay val="0"/>
        </c:title>
        <c:numFmt formatCode="General" sourceLinked="1"/>
        <c:majorTickMark val="out"/>
        <c:minorTickMark val="none"/>
        <c:tickLblPos val="nextTo"/>
        <c:crossAx val="72069504"/>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'Spalt vorne unten Fxx Charge2'!$C$37</c:f>
              <c:strCache>
                <c:ptCount val="1"/>
                <c:pt idx="0">
                  <c:v>Standardab.</c:v>
                </c:pt>
              </c:strCache>
            </c:strRef>
          </c:tx>
          <c:invertIfNegative val="0"/>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dLbls>
          <c:showLegendKey val="0"/>
          <c:showVal val="0"/>
          <c:showCatName val="0"/>
          <c:showSerName val="0"/>
          <c:showPercent val="0"/>
          <c:showBubbleSize val="0"/>
        </c:dLbls>
        <c:gapWidth val="150"/>
        <c:shape val="cylinder"/>
        <c:axId val="72088576"/>
        <c:axId val="72184960"/>
        <c:axId val="0"/>
      </c:bar3DChart>
      <c:catAx>
        <c:axId val="72088576"/>
        <c:scaling>
          <c:orientation val="minMax"/>
        </c:scaling>
        <c:delete val="0"/>
        <c:axPos val="b"/>
        <c:title>
          <c:tx>
            <c:rich>
              <a:bodyPr/>
              <a:lstStyle/>
              <a:p>
                <a:pPr>
                  <a:defRPr/>
                </a:pPr>
                <a:r>
                  <a:rPr lang="en-US"/>
                  <a:t>Messpunkte</a:t>
                </a:r>
              </a:p>
            </c:rich>
          </c:tx>
          <c:overlay val="0"/>
        </c:title>
        <c:majorTickMark val="out"/>
        <c:minorTickMark val="none"/>
        <c:tickLblPos val="nextTo"/>
        <c:crossAx val="72184960"/>
        <c:crosses val="autoZero"/>
        <c:auto val="1"/>
        <c:lblAlgn val="ctr"/>
        <c:lblOffset val="100"/>
        <c:noMultiLvlLbl val="0"/>
      </c:catAx>
      <c:valAx>
        <c:axId val="72184960"/>
        <c:scaling>
          <c:orientation val="minMax"/>
        </c:scaling>
        <c:delete val="0"/>
        <c:axPos val="l"/>
        <c:majorGridlines/>
        <c:title>
          <c:tx>
            <c:rich>
              <a:bodyPr rot="-5400000" vert="horz"/>
              <a:lstStyle/>
              <a:p>
                <a:pPr>
                  <a:defRPr/>
                </a:pPr>
                <a:r>
                  <a:rPr lang="en-US"/>
                  <a:t>Standardabweichungen [mm]</a:t>
                </a:r>
              </a:p>
            </c:rich>
          </c:tx>
          <c:overlay val="0"/>
        </c:title>
        <c:numFmt formatCode="General" sourceLinked="1"/>
        <c:majorTickMark val="out"/>
        <c:minorTickMark val="none"/>
        <c:tickLblPos val="nextTo"/>
        <c:crossAx val="72088576"/>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de-DE"/>
              <a:t>Gegenüberstellung Charge 1/2</a:t>
            </a:r>
          </a:p>
          <a:p>
            <a:pPr>
              <a:defRPr/>
            </a:pPr>
            <a:endParaRPr lang="de-DE"/>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'Spalt vorne unten F17 Charge1'!$C$42</c:f>
              <c:strCache>
                <c:ptCount val="1"/>
                <c:pt idx="0">
                  <c:v>Charge 1</c:v>
                </c:pt>
              </c:strCache>
            </c:strRef>
          </c:tx>
          <c:invertIfNegative val="0"/>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invertIfNegative val="0"/>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dLbls>
          <c:showLegendKey val="0"/>
          <c:showVal val="0"/>
          <c:showCatName val="0"/>
          <c:showSerName val="0"/>
          <c:showPercent val="0"/>
          <c:showBubbleSize val="0"/>
        </c:dLbls>
        <c:gapWidth val="150"/>
        <c:shape val="cylinder"/>
        <c:axId val="72215168"/>
        <c:axId val="72217344"/>
        <c:axId val="0"/>
      </c:bar3DChart>
      <c:catAx>
        <c:axId val="72215168"/>
        <c:scaling>
          <c:orientation val="minMax"/>
        </c:scaling>
        <c:delete val="0"/>
        <c:axPos val="b"/>
        <c:title>
          <c:tx>
            <c:rich>
              <a:bodyPr/>
              <a:lstStyle/>
              <a:p>
                <a:pPr>
                  <a:defRPr/>
                </a:pPr>
                <a:r>
                  <a:rPr lang="en-US"/>
                  <a:t>Messpunkt</a:t>
                </a:r>
              </a:p>
            </c:rich>
          </c:tx>
          <c:overlay val="0"/>
        </c:title>
        <c:majorTickMark val="out"/>
        <c:minorTickMark val="none"/>
        <c:tickLblPos val="nextTo"/>
        <c:crossAx val="72217344"/>
        <c:crosses val="autoZero"/>
        <c:auto val="1"/>
        <c:lblAlgn val="ctr"/>
        <c:lblOffset val="100"/>
        <c:noMultiLvlLbl val="0"/>
      </c:catAx>
      <c:valAx>
        <c:axId val="72217344"/>
        <c:scaling>
          <c:orientation val="minMax"/>
        </c:scaling>
        <c:delete val="0"/>
        <c:axPos val="l"/>
        <c:majorGridlines/>
        <c:title>
          <c:tx>
            <c:rich>
              <a:bodyPr rot="-5400000" vert="horz"/>
              <a:lstStyle/>
              <a:p>
                <a:pPr>
                  <a:defRPr/>
                </a:pPr>
                <a:r>
                  <a:rPr lang="en-US"/>
                  <a:t>Mittelwert [mm]</a:t>
                </a:r>
              </a:p>
            </c:rich>
          </c:tx>
          <c:overlay val="0"/>
        </c:title>
        <c:numFmt formatCode="General" sourceLinked="1"/>
        <c:majorTickMark val="out"/>
        <c:minorTickMark val="none"/>
        <c:tickLblPos val="nextTo"/>
        <c:crossAx val="72215168"/>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a:t>Vergl. Standardabweichung Charg. 1/2</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'Spalt vorne unten F17 Charge1'!$C$58</c:f>
              <c:strCache>
                <c:ptCount val="1"/>
                <c:pt idx="0">
                  <c:v>Charge 1</c:v>
                </c:pt>
              </c:strCache>
            </c:strRef>
          </c:tx>
          <c:invertIfNegative val="0"/>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invertIfNegative val="0"/>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dLbls>
          <c:showLegendKey val="0"/>
          <c:showVal val="0"/>
          <c:showCatName val="0"/>
          <c:showSerName val="0"/>
          <c:showPercent val="0"/>
          <c:showBubbleSize val="0"/>
        </c:dLbls>
        <c:gapWidth val="150"/>
        <c:shape val="cylinder"/>
        <c:axId val="59169024"/>
        <c:axId val="59171200"/>
        <c:axId val="0"/>
      </c:bar3DChart>
      <c:catAx>
        <c:axId val="59169024"/>
        <c:scaling>
          <c:orientation val="minMax"/>
        </c:scaling>
        <c:delete val="0"/>
        <c:axPos val="b"/>
        <c:title>
          <c:tx>
            <c:rich>
              <a:bodyPr/>
              <a:lstStyle/>
              <a:p>
                <a:pPr>
                  <a:defRPr/>
                </a:pPr>
                <a:r>
                  <a:rPr lang="en-US"/>
                  <a:t>Messpunkte</a:t>
                </a:r>
              </a:p>
            </c:rich>
          </c:tx>
          <c:overlay val="0"/>
        </c:title>
        <c:majorTickMark val="out"/>
        <c:minorTickMark val="none"/>
        <c:tickLblPos val="nextTo"/>
        <c:crossAx val="59171200"/>
        <c:crosses val="autoZero"/>
        <c:auto val="1"/>
        <c:lblAlgn val="ctr"/>
        <c:lblOffset val="100"/>
        <c:noMultiLvlLbl val="0"/>
      </c:catAx>
      <c:valAx>
        <c:axId val="59171200"/>
        <c:scaling>
          <c:orientation val="minMax"/>
        </c:scaling>
        <c:delete val="0"/>
        <c:axPos val="l"/>
        <c:majorGridlines/>
        <c:title>
          <c:tx>
            <c:rich>
              <a:bodyPr rot="-5400000" vert="horz"/>
              <a:lstStyle/>
              <a:p>
                <a:pPr>
                  <a:defRPr/>
                </a:pPr>
                <a:r>
                  <a:rPr lang="en-US"/>
                  <a:t>Standardabweichung [mm]</a:t>
                </a:r>
              </a:p>
            </c:rich>
          </c:tx>
          <c:overlay val="0"/>
        </c:title>
        <c:numFmt formatCode="General" sourceLinked="1"/>
        <c:majorTickMark val="out"/>
        <c:minorTickMark val="none"/>
        <c:tickLblPos val="nextTo"/>
        <c:crossAx val="59169024"/>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'Kontur aussen F17Chr1'!$C$39</c:f>
              <c:strCache>
                <c:ptCount val="1"/>
                <c:pt idx="0">
                  <c:v>Standardab.</c:v>
                </c:pt>
              </c:strCache>
            </c:strRef>
          </c:tx>
          <c:invertIfNegative val="0"/>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dLbls>
          <c:showLegendKey val="0"/>
          <c:showVal val="0"/>
          <c:showCatName val="0"/>
          <c:showSerName val="0"/>
          <c:showPercent val="0"/>
          <c:showBubbleSize val="0"/>
        </c:dLbls>
        <c:gapWidth val="150"/>
        <c:shape val="cylinder"/>
        <c:axId val="59549952"/>
        <c:axId val="59552128"/>
        <c:axId val="0"/>
      </c:bar3DChart>
      <c:catAx>
        <c:axId val="59549952"/>
        <c:scaling>
          <c:orientation val="minMax"/>
        </c:scaling>
        <c:delete val="0"/>
        <c:axPos val="b"/>
        <c:title>
          <c:tx>
            <c:rich>
              <a:bodyPr/>
              <a:lstStyle/>
              <a:p>
                <a:pPr>
                  <a:defRPr/>
                </a:pPr>
                <a:r>
                  <a:rPr lang="en-US"/>
                  <a:t>Messpunkte</a:t>
                </a:r>
              </a:p>
            </c:rich>
          </c:tx>
          <c:overlay val="0"/>
        </c:title>
        <c:numFmt formatCode="General" sourceLinked="1"/>
        <c:majorTickMark val="out"/>
        <c:minorTickMark val="none"/>
        <c:tickLblPos val="nextTo"/>
        <c:crossAx val="59552128"/>
        <c:crosses val="autoZero"/>
        <c:auto val="1"/>
        <c:lblAlgn val="ctr"/>
        <c:lblOffset val="100"/>
        <c:noMultiLvlLbl val="0"/>
      </c:catAx>
      <c:valAx>
        <c:axId val="59552128"/>
        <c:scaling>
          <c:orientation val="minMax"/>
        </c:scaling>
        <c:delete val="0"/>
        <c:axPos val="l"/>
        <c:majorGridlines/>
        <c:title>
          <c:tx>
            <c:rich>
              <a:bodyPr rot="-5400000" vert="horz"/>
              <a:lstStyle/>
              <a:p>
                <a:pPr>
                  <a:defRPr/>
                </a:pPr>
                <a:r>
                  <a:rPr lang="en-US"/>
                  <a:t>Standardabweichungen [mm]</a:t>
                </a:r>
              </a:p>
            </c:rich>
          </c:tx>
          <c:overlay val="0"/>
        </c:title>
        <c:numFmt formatCode="General" sourceLinked="1"/>
        <c:majorTickMark val="out"/>
        <c:minorTickMark val="none"/>
        <c:tickLblPos val="nextTo"/>
        <c:crossAx val="59549952"/>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i="1"/>
              <a:t>Überlagerung Messwerte je Teil</a:t>
            </a:r>
          </a:p>
        </c:rich>
      </c:tx>
      <c:overlay val="0"/>
    </c:title>
    <c:autoTitleDeleted val="0"/>
    <c:plotArea>
      <c:layout/>
      <c:lineChart>
        <c:grouping val="standard"/>
        <c:varyColors val="0"/>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mooth val="0"/>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mooth val="0"/>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mooth val="0"/>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mooth val="0"/>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mooth val="0"/>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mooth val="0"/>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mooth val="0"/>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mooth val="0"/>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mooth val="0"/>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mooth val="0"/>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mooth val="0"/>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mooth val="0"/>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mooth val="0"/>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mooth val="0"/>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mooth val="0"/>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mooth val="0"/>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mooth val="0"/>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mooth val="0"/>
        </c:ser>
        <c:dLbls>
          <c:showLegendKey val="0"/>
          <c:showVal val="0"/>
          <c:showCatName val="0"/>
          <c:showSerName val="0"/>
          <c:showPercent val="0"/>
          <c:showBubbleSize val="0"/>
        </c:dLbls>
        <c:marker val="1"/>
        <c:smooth val="0"/>
        <c:axId val="72722688"/>
        <c:axId val="59244928"/>
      </c:lineChart>
      <c:catAx>
        <c:axId val="72722688"/>
        <c:scaling>
          <c:orientation val="minMax"/>
        </c:scaling>
        <c:delete val="0"/>
        <c:axPos val="b"/>
        <c:title>
          <c:tx>
            <c:rich>
              <a:bodyPr/>
              <a:lstStyle/>
              <a:p>
                <a:pPr>
                  <a:defRPr/>
                </a:pPr>
                <a:r>
                  <a:rPr lang="en-US"/>
                  <a:t>Messpunkte</a:t>
                </a:r>
              </a:p>
            </c:rich>
          </c:tx>
          <c:overlay val="0"/>
        </c:title>
        <c:majorTickMark val="out"/>
        <c:minorTickMark val="none"/>
        <c:tickLblPos val="nextTo"/>
        <c:crossAx val="59244928"/>
        <c:crosses val="autoZero"/>
        <c:auto val="1"/>
        <c:lblAlgn val="ctr"/>
        <c:lblOffset val="100"/>
        <c:noMultiLvlLbl val="0"/>
      </c:catAx>
      <c:valAx>
        <c:axId val="59244928"/>
        <c:scaling>
          <c:orientation val="minMax"/>
        </c:scaling>
        <c:delete val="0"/>
        <c:axPos val="l"/>
        <c:majorGridlines/>
        <c:title>
          <c:tx>
            <c:rich>
              <a:bodyPr rot="-5400000" vert="horz"/>
              <a:lstStyle/>
              <a:p>
                <a:pPr>
                  <a:defRPr/>
                </a:pPr>
                <a:r>
                  <a:rPr lang="en-US"/>
                  <a:t>Messwerte [mm]</a:t>
                </a:r>
              </a:p>
            </c:rich>
          </c:tx>
          <c:overlay val="0"/>
        </c:title>
        <c:numFmt formatCode="General" sourceLinked="1"/>
        <c:majorTickMark val="out"/>
        <c:minorTickMark val="none"/>
        <c:tickLblPos val="nextTo"/>
        <c:crossAx val="72722688"/>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Mittelwerte Serie Kontur</a:t>
            </a:r>
            <a:r>
              <a:rPr lang="en-US" baseline="0"/>
              <a:t> aussen</a:t>
            </a:r>
          </a:p>
          <a:p>
            <a:pPr>
              <a:defRPr/>
            </a:pPr>
            <a:endParaRPr lang="en-US"/>
          </a:p>
          <a:p>
            <a:pPr>
              <a:defRPr/>
            </a:pPr>
            <a:endParaRPr lang="en-US"/>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'Kontur aussenF13 Serie'!$C$25</c:f>
              <c:strCache>
                <c:ptCount val="1"/>
                <c:pt idx="0">
                  <c:v>Mittelwert</c:v>
                </c:pt>
              </c:strCache>
            </c:strRef>
          </c:tx>
          <c:invertIfNegative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Serie'!$D$25:$M$25</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dLbls>
          <c:showLegendKey val="0"/>
          <c:showVal val="0"/>
          <c:showCatName val="0"/>
          <c:showSerName val="0"/>
          <c:showPercent val="0"/>
          <c:showBubbleSize val="0"/>
        </c:dLbls>
        <c:gapWidth val="150"/>
        <c:shape val="cylinder"/>
        <c:axId val="72771840"/>
        <c:axId val="72778112"/>
        <c:axId val="0"/>
      </c:bar3DChart>
      <c:catAx>
        <c:axId val="72771840"/>
        <c:scaling>
          <c:orientation val="minMax"/>
        </c:scaling>
        <c:delete val="0"/>
        <c:axPos val="b"/>
        <c:title>
          <c:tx>
            <c:rich>
              <a:bodyPr/>
              <a:lstStyle/>
              <a:p>
                <a:pPr>
                  <a:defRPr/>
                </a:pPr>
                <a:r>
                  <a:rPr lang="en-US"/>
                  <a:t>Messpunkte</a:t>
                </a:r>
              </a:p>
            </c:rich>
          </c:tx>
          <c:overlay val="0"/>
        </c:title>
        <c:majorTickMark val="out"/>
        <c:minorTickMark val="none"/>
        <c:tickLblPos val="nextTo"/>
        <c:crossAx val="72778112"/>
        <c:crosses val="autoZero"/>
        <c:auto val="1"/>
        <c:lblAlgn val="ctr"/>
        <c:lblOffset val="100"/>
        <c:noMultiLvlLbl val="0"/>
      </c:catAx>
      <c:valAx>
        <c:axId val="72778112"/>
        <c:scaling>
          <c:orientation val="minMax"/>
        </c:scaling>
        <c:delete val="0"/>
        <c:axPos val="l"/>
        <c:majorGridlines/>
        <c:title>
          <c:tx>
            <c:rich>
              <a:bodyPr rot="-5400000" vert="horz"/>
              <a:lstStyle/>
              <a:p>
                <a:pPr>
                  <a:defRPr/>
                </a:pPr>
                <a:r>
                  <a:rPr lang="en-US"/>
                  <a:t>Mittelwert [mm]</a:t>
                </a:r>
              </a:p>
            </c:rich>
          </c:tx>
          <c:overlay val="0"/>
        </c:title>
        <c:numFmt formatCode="General" sourceLinked="1"/>
        <c:majorTickMark val="out"/>
        <c:minorTickMark val="none"/>
        <c:tickLblPos val="nextTo"/>
        <c:crossAx val="72771840"/>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Standardabweichungen Serie Kontur</a:t>
            </a:r>
            <a:r>
              <a:rPr lang="en-US" baseline="0"/>
              <a:t> aussen</a:t>
            </a:r>
          </a:p>
          <a:p>
            <a:pPr>
              <a:defRPr/>
            </a:pPr>
            <a:endParaRPr lang="en-US"/>
          </a:p>
        </c:rich>
      </c:tx>
      <c:layout>
        <c:manualLayout>
          <c:xMode val="edge"/>
          <c:yMode val="edge"/>
          <c:x val="0.15934033245844351"/>
          <c:y val="5.5555555555555455E-2"/>
        </c:manualLayout>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'Kontur aussenF13 Serie'!$C$26</c:f>
              <c:strCache>
                <c:ptCount val="1"/>
                <c:pt idx="0">
                  <c:v>Standardabweichung</c:v>
                </c:pt>
              </c:strCache>
            </c:strRef>
          </c:tx>
          <c:invertIfNegative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Serie'!$D$26:$M$26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dLbls>
          <c:showLegendKey val="0"/>
          <c:showVal val="0"/>
          <c:showCatName val="0"/>
          <c:showSerName val="0"/>
          <c:showPercent val="0"/>
          <c:showBubbleSize val="0"/>
        </c:dLbls>
        <c:gapWidth val="150"/>
        <c:shape val="cylinder"/>
        <c:axId val="72807552"/>
        <c:axId val="72809472"/>
        <c:axId val="0"/>
      </c:bar3DChart>
      <c:catAx>
        <c:axId val="72807552"/>
        <c:scaling>
          <c:orientation val="minMax"/>
        </c:scaling>
        <c:delete val="0"/>
        <c:axPos val="b"/>
        <c:title>
          <c:tx>
            <c:rich>
              <a:bodyPr/>
              <a:lstStyle/>
              <a:p>
                <a:pPr>
                  <a:defRPr/>
                </a:pPr>
                <a:r>
                  <a:rPr lang="en-US"/>
                  <a:t>Messpunkte</a:t>
                </a:r>
              </a:p>
            </c:rich>
          </c:tx>
          <c:overlay val="0"/>
        </c:title>
        <c:majorTickMark val="out"/>
        <c:minorTickMark val="none"/>
        <c:tickLblPos val="nextTo"/>
        <c:crossAx val="72809472"/>
        <c:crosses val="autoZero"/>
        <c:auto val="1"/>
        <c:lblAlgn val="ctr"/>
        <c:lblOffset val="100"/>
        <c:noMultiLvlLbl val="0"/>
      </c:catAx>
      <c:valAx>
        <c:axId val="72809472"/>
        <c:scaling>
          <c:orientation val="minMax"/>
        </c:scaling>
        <c:delete val="0"/>
        <c:axPos val="l"/>
        <c:majorGridlines/>
        <c:title>
          <c:tx>
            <c:rich>
              <a:bodyPr rot="-5400000" vert="horz"/>
              <a:lstStyle/>
              <a:p>
                <a:pPr>
                  <a:defRPr/>
                </a:pPr>
                <a:r>
                  <a:rPr lang="en-US"/>
                  <a:t>Standardabweichung [mm]</a:t>
                </a:r>
              </a:p>
            </c:rich>
          </c:tx>
          <c:overlay val="0"/>
        </c:title>
        <c:numFmt formatCode="General" sourceLinked="1"/>
        <c:majorTickMark val="out"/>
        <c:minorTickMark val="none"/>
        <c:tickLblPos val="nextTo"/>
        <c:crossAx val="72807552"/>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Überlagerung Messwerte Serie Kontur aussen</a:t>
            </a:r>
          </a:p>
          <a:p>
            <a:pPr>
              <a:defRPr/>
            </a:pPr>
            <a:endParaRPr lang="en-US"/>
          </a:p>
        </c:rich>
      </c:tx>
      <c:overlay val="0"/>
    </c:title>
    <c:autoTitleDeleted val="0"/>
    <c:plotArea>
      <c:layout>
        <c:manualLayout>
          <c:layoutTarget val="inner"/>
          <c:xMode val="edge"/>
          <c:yMode val="edge"/>
          <c:x val="6.6599518810148819E-2"/>
          <c:y val="7.4548702245552642E-2"/>
          <c:w val="0.61978937007874191"/>
          <c:h val="0.89719889180519163"/>
        </c:manualLayout>
      </c:layout>
      <c:lineChart>
        <c:grouping val="standard"/>
        <c:varyColors val="0"/>
        <c:ser>
          <c:idx val="0"/>
          <c:order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Serie'!$D$4:$M$4</c:f>
              <c:numCache>
                <c:formatCode>General</c:formatCode>
                <c:ptCount val="10"/>
                <c:pt idx="0">
                  <c:v>-0.47</c:v>
                </c:pt>
                <c:pt idx="1">
                  <c:v>-0.02</c:v>
                </c:pt>
                <c:pt idx="2">
                  <c:v>-0.33</c:v>
                </c:pt>
                <c:pt idx="3">
                  <c:v>0.02</c:v>
                </c:pt>
                <c:pt idx="4">
                  <c:v>-0.05</c:v>
                </c:pt>
                <c:pt idx="5">
                  <c:v>-0.1</c:v>
                </c:pt>
                <c:pt idx="6">
                  <c:v>-0.21</c:v>
                </c:pt>
                <c:pt idx="7">
                  <c:v>-0.46</c:v>
                </c:pt>
                <c:pt idx="8">
                  <c:v>0.27</c:v>
                </c:pt>
                <c:pt idx="9">
                  <c:v>-0.4</c:v>
                </c:pt>
              </c:numCache>
            </c:numRef>
          </c:val>
          <c:smooth val="0"/>
        </c:ser>
        <c:ser>
          <c:idx val="1"/>
          <c:order val="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Serie'!$D$5:$M$5</c:f>
              <c:numCache>
                <c:formatCode>General</c:formatCode>
                <c:ptCount val="10"/>
                <c:pt idx="0">
                  <c:v>-0.66</c:v>
                </c:pt>
                <c:pt idx="1">
                  <c:v>-0.14000000000000001</c:v>
                </c:pt>
                <c:pt idx="2">
                  <c:v>-0.4</c:v>
                </c:pt>
                <c:pt idx="3">
                  <c:v>0</c:v>
                </c:pt>
                <c:pt idx="4">
                  <c:v>-0.04</c:v>
                </c:pt>
                <c:pt idx="5">
                  <c:v>-0.09</c:v>
                </c:pt>
                <c:pt idx="6">
                  <c:v>-0.24</c:v>
                </c:pt>
                <c:pt idx="7">
                  <c:v>-0.62</c:v>
                </c:pt>
                <c:pt idx="8">
                  <c:v>-0.02</c:v>
                </c:pt>
                <c:pt idx="9">
                  <c:v>-0.03</c:v>
                </c:pt>
              </c:numCache>
            </c:numRef>
          </c:val>
          <c:smooth val="0"/>
        </c:ser>
        <c:ser>
          <c:idx val="2"/>
          <c:order val="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Serie'!$D$6:$M$6</c:f>
              <c:numCache>
                <c:formatCode>General</c:formatCode>
                <c:ptCount val="10"/>
                <c:pt idx="0">
                  <c:v>-0.64</c:v>
                </c:pt>
                <c:pt idx="1">
                  <c:v>-0.06</c:v>
                </c:pt>
                <c:pt idx="2">
                  <c:v>-0.36</c:v>
                </c:pt>
                <c:pt idx="3">
                  <c:v>0.01</c:v>
                </c:pt>
                <c:pt idx="4">
                  <c:v>-0.05</c:v>
                </c:pt>
                <c:pt idx="5">
                  <c:v>-0.1</c:v>
                </c:pt>
                <c:pt idx="6">
                  <c:v>-0.24</c:v>
                </c:pt>
                <c:pt idx="7">
                  <c:v>-0.56999999999999995</c:v>
                </c:pt>
                <c:pt idx="8">
                  <c:v>-0.04</c:v>
                </c:pt>
                <c:pt idx="9">
                  <c:v>0.09</c:v>
                </c:pt>
              </c:numCache>
            </c:numRef>
          </c:val>
          <c:smooth val="0"/>
        </c:ser>
        <c:ser>
          <c:idx val="3"/>
          <c:order val="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Serie'!$D$7:$M$7</c:f>
              <c:numCache>
                <c:formatCode>General</c:formatCode>
                <c:ptCount val="10"/>
                <c:pt idx="0">
                  <c:v>-0.28000000000000003</c:v>
                </c:pt>
                <c:pt idx="1">
                  <c:v>7.0000000000000007E-2</c:v>
                </c:pt>
                <c:pt idx="2">
                  <c:v>-0.27</c:v>
                </c:pt>
                <c:pt idx="3">
                  <c:v>0</c:v>
                </c:pt>
                <c:pt idx="4">
                  <c:v>-0.04</c:v>
                </c:pt>
                <c:pt idx="5">
                  <c:v>-0.09</c:v>
                </c:pt>
                <c:pt idx="6">
                  <c:v>-0.22</c:v>
                </c:pt>
                <c:pt idx="7">
                  <c:v>-0.51</c:v>
                </c:pt>
                <c:pt idx="8">
                  <c:v>0.15</c:v>
                </c:pt>
                <c:pt idx="9">
                  <c:v>0.28999999999999998</c:v>
                </c:pt>
              </c:numCache>
            </c:numRef>
          </c:val>
          <c:smooth val="0"/>
        </c:ser>
        <c:ser>
          <c:idx val="4"/>
          <c:order val="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Serie'!$D$8:$M$8</c:f>
              <c:numCache>
                <c:formatCode>General</c:formatCode>
                <c:ptCount val="10"/>
                <c:pt idx="0">
                  <c:v>-0.46</c:v>
                </c:pt>
                <c:pt idx="1">
                  <c:v>-0.05</c:v>
                </c:pt>
                <c:pt idx="2">
                  <c:v>-0.32</c:v>
                </c:pt>
                <c:pt idx="3">
                  <c:v>0.03</c:v>
                </c:pt>
                <c:pt idx="4">
                  <c:v>-0.01</c:v>
                </c:pt>
                <c:pt idx="5">
                  <c:v>-0.05</c:v>
                </c:pt>
                <c:pt idx="6">
                  <c:v>-0.17</c:v>
                </c:pt>
                <c:pt idx="7">
                  <c:v>-0.54</c:v>
                </c:pt>
                <c:pt idx="8">
                  <c:v>0.14000000000000001</c:v>
                </c:pt>
                <c:pt idx="9">
                  <c:v>0.34</c:v>
                </c:pt>
              </c:numCache>
            </c:numRef>
          </c:val>
          <c:smooth val="0"/>
        </c:ser>
        <c:ser>
          <c:idx val="5"/>
          <c:order val="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Serie'!$D$9:$M$9</c:f>
              <c:numCache>
                <c:formatCode>General</c:formatCode>
                <c:ptCount val="10"/>
                <c:pt idx="0">
                  <c:v>-0.76</c:v>
                </c:pt>
                <c:pt idx="1">
                  <c:v>-0.24</c:v>
                </c:pt>
                <c:pt idx="2">
                  <c:v>-0.48</c:v>
                </c:pt>
                <c:pt idx="3">
                  <c:v>0.18</c:v>
                </c:pt>
                <c:pt idx="4">
                  <c:v>0.39</c:v>
                </c:pt>
                <c:pt idx="5">
                  <c:v>0.63</c:v>
                </c:pt>
                <c:pt idx="6">
                  <c:v>0.75</c:v>
                </c:pt>
                <c:pt idx="7">
                  <c:v>0.4</c:v>
                </c:pt>
                <c:pt idx="8">
                  <c:v>0.79</c:v>
                </c:pt>
                <c:pt idx="9">
                  <c:v>1.23</c:v>
                </c:pt>
              </c:numCache>
            </c:numRef>
          </c:val>
          <c:smooth val="0"/>
        </c:ser>
        <c:ser>
          <c:idx val="6"/>
          <c:order val="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Serie'!$D$10:$M$10</c:f>
              <c:numCache>
                <c:formatCode>General</c:formatCode>
                <c:ptCount val="10"/>
                <c:pt idx="0">
                  <c:v>-0.72</c:v>
                </c:pt>
                <c:pt idx="1">
                  <c:v>-0.13</c:v>
                </c:pt>
                <c:pt idx="2">
                  <c:v>-0.38</c:v>
                </c:pt>
                <c:pt idx="3">
                  <c:v>0.05</c:v>
                </c:pt>
                <c:pt idx="4">
                  <c:v>0.01</c:v>
                </c:pt>
                <c:pt idx="5">
                  <c:v>-0.04</c:v>
                </c:pt>
                <c:pt idx="6">
                  <c:v>-0.18</c:v>
                </c:pt>
                <c:pt idx="7">
                  <c:v>-0.61</c:v>
                </c:pt>
                <c:pt idx="8">
                  <c:v>0</c:v>
                </c:pt>
                <c:pt idx="9">
                  <c:v>-7.0000000000000007E-2</c:v>
                </c:pt>
              </c:numCache>
            </c:numRef>
          </c:val>
          <c:smooth val="0"/>
        </c:ser>
        <c:ser>
          <c:idx val="7"/>
          <c:order val="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Serie'!$D$11:$M$11</c:f>
              <c:numCache>
                <c:formatCode>General</c:formatCode>
                <c:ptCount val="10"/>
                <c:pt idx="0">
                  <c:v>-0.74</c:v>
                </c:pt>
                <c:pt idx="1">
                  <c:v>-0.13</c:v>
                </c:pt>
                <c:pt idx="2">
                  <c:v>-0.37</c:v>
                </c:pt>
                <c:pt idx="3">
                  <c:v>0.02</c:v>
                </c:pt>
                <c:pt idx="4">
                  <c:v>-0.02</c:v>
                </c:pt>
                <c:pt idx="5">
                  <c:v>-7.0000000000000007E-2</c:v>
                </c:pt>
                <c:pt idx="6">
                  <c:v>-0.18</c:v>
                </c:pt>
                <c:pt idx="7">
                  <c:v>-0.57999999999999996</c:v>
                </c:pt>
                <c:pt idx="8">
                  <c:v>7.0000000000000007E-2</c:v>
                </c:pt>
                <c:pt idx="9">
                  <c:v>0.04</c:v>
                </c:pt>
              </c:numCache>
            </c:numRef>
          </c:val>
          <c:smooth val="0"/>
        </c:ser>
        <c:ser>
          <c:idx val="8"/>
          <c:order val="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Serie'!$D$12:$M$12</c:f>
              <c:numCache>
                <c:formatCode>General</c:formatCode>
                <c:ptCount val="10"/>
                <c:pt idx="0">
                  <c:v>0.42</c:v>
                </c:pt>
                <c:pt idx="1">
                  <c:v>-0.18</c:v>
                </c:pt>
                <c:pt idx="2">
                  <c:v>-0.42</c:v>
                </c:pt>
                <c:pt idx="3">
                  <c:v>0.09</c:v>
                </c:pt>
                <c:pt idx="4">
                  <c:v>0.03</c:v>
                </c:pt>
                <c:pt idx="5">
                  <c:v>0.02</c:v>
                </c:pt>
                <c:pt idx="6">
                  <c:v>-0.12</c:v>
                </c:pt>
                <c:pt idx="7">
                  <c:v>-0.52</c:v>
                </c:pt>
                <c:pt idx="8">
                  <c:v>0.05</c:v>
                </c:pt>
                <c:pt idx="9">
                  <c:v>-0.05</c:v>
                </c:pt>
              </c:numCache>
            </c:numRef>
          </c:val>
          <c:smooth val="0"/>
        </c:ser>
        <c:ser>
          <c:idx val="9"/>
          <c:order val="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Serie'!$D$13:$M$13</c:f>
              <c:numCache>
                <c:formatCode>General</c:formatCode>
                <c:ptCount val="10"/>
                <c:pt idx="0">
                  <c:v>-7.0000000000000007E-2</c:v>
                </c:pt>
                <c:pt idx="1">
                  <c:v>0.08</c:v>
                </c:pt>
                <c:pt idx="2">
                  <c:v>-0.32</c:v>
                </c:pt>
                <c:pt idx="3">
                  <c:v>0.03</c:v>
                </c:pt>
                <c:pt idx="4">
                  <c:v>0</c:v>
                </c:pt>
                <c:pt idx="5">
                  <c:v>-0.05</c:v>
                </c:pt>
                <c:pt idx="6">
                  <c:v>-0.16</c:v>
                </c:pt>
                <c:pt idx="7">
                  <c:v>-0.59</c:v>
                </c:pt>
                <c:pt idx="8">
                  <c:v>0.14000000000000001</c:v>
                </c:pt>
                <c:pt idx="9">
                  <c:v>0.37</c:v>
                </c:pt>
              </c:numCache>
            </c:numRef>
          </c:val>
          <c:smooth val="0"/>
        </c:ser>
        <c:ser>
          <c:idx val="10"/>
          <c:order val="1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Serie'!$D$14:$M$14</c:f>
              <c:numCache>
                <c:formatCode>General</c:formatCode>
                <c:ptCount val="10"/>
                <c:pt idx="0">
                  <c:v>-0.41</c:v>
                </c:pt>
                <c:pt idx="1">
                  <c:v>-0.02</c:v>
                </c:pt>
                <c:pt idx="2">
                  <c:v>-0.31</c:v>
                </c:pt>
                <c:pt idx="3">
                  <c:v>0.02</c:v>
                </c:pt>
                <c:pt idx="4">
                  <c:v>0</c:v>
                </c:pt>
                <c:pt idx="5">
                  <c:v>-0.06</c:v>
                </c:pt>
                <c:pt idx="6">
                  <c:v>-0.19</c:v>
                </c:pt>
                <c:pt idx="7">
                  <c:v>-0.57999999999999996</c:v>
                </c:pt>
                <c:pt idx="8">
                  <c:v>0.01</c:v>
                </c:pt>
                <c:pt idx="9">
                  <c:v>0.02</c:v>
                </c:pt>
              </c:numCache>
            </c:numRef>
          </c:val>
          <c:smooth val="0"/>
        </c:ser>
        <c:ser>
          <c:idx val="11"/>
          <c:order val="1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Serie'!$D$15:$M$15</c:f>
              <c:numCache>
                <c:formatCode>General</c:formatCode>
                <c:ptCount val="10"/>
                <c:pt idx="0">
                  <c:v>-0.62</c:v>
                </c:pt>
                <c:pt idx="1">
                  <c:v>-0.1</c:v>
                </c:pt>
                <c:pt idx="2">
                  <c:v>-0.34</c:v>
                </c:pt>
                <c:pt idx="3">
                  <c:v>0.04</c:v>
                </c:pt>
                <c:pt idx="4">
                  <c:v>0.01</c:v>
                </c:pt>
                <c:pt idx="5">
                  <c:v>-0.05</c:v>
                </c:pt>
                <c:pt idx="6">
                  <c:v>-0.16</c:v>
                </c:pt>
                <c:pt idx="7">
                  <c:v>-0.56999999999999995</c:v>
                </c:pt>
                <c:pt idx="8">
                  <c:v>0.05</c:v>
                </c:pt>
                <c:pt idx="9">
                  <c:v>0.1</c:v>
                </c:pt>
              </c:numCache>
            </c:numRef>
          </c:val>
          <c:smooth val="0"/>
        </c:ser>
        <c:ser>
          <c:idx val="12"/>
          <c:order val="1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Serie'!$D$16:$M$16</c:f>
              <c:numCache>
                <c:formatCode>General</c:formatCode>
                <c:ptCount val="10"/>
                <c:pt idx="0">
                  <c:v>-0.61</c:v>
                </c:pt>
                <c:pt idx="1">
                  <c:v>-0.03</c:v>
                </c:pt>
                <c:pt idx="2">
                  <c:v>-0.27</c:v>
                </c:pt>
                <c:pt idx="3">
                  <c:v>0.08</c:v>
                </c:pt>
                <c:pt idx="4">
                  <c:v>0.05</c:v>
                </c:pt>
                <c:pt idx="5">
                  <c:v>-0.01</c:v>
                </c:pt>
                <c:pt idx="6">
                  <c:v>-0.16</c:v>
                </c:pt>
                <c:pt idx="7">
                  <c:v>-0.63</c:v>
                </c:pt>
                <c:pt idx="8">
                  <c:v>-0.1</c:v>
                </c:pt>
                <c:pt idx="9">
                  <c:v>-0.34</c:v>
                </c:pt>
              </c:numCache>
            </c:numRef>
          </c:val>
          <c:smooth val="0"/>
        </c:ser>
        <c:ser>
          <c:idx val="13"/>
          <c:order val="1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Serie'!$D$17:$M$17</c:f>
              <c:numCache>
                <c:formatCode>General</c:formatCode>
                <c:ptCount val="10"/>
                <c:pt idx="0">
                  <c:v>-0.74</c:v>
                </c:pt>
                <c:pt idx="1">
                  <c:v>-0.1</c:v>
                </c:pt>
                <c:pt idx="2">
                  <c:v>-0.37</c:v>
                </c:pt>
                <c:pt idx="3">
                  <c:v>0.06</c:v>
                </c:pt>
                <c:pt idx="4">
                  <c:v>0.02</c:v>
                </c:pt>
                <c:pt idx="5">
                  <c:v>-0.04</c:v>
                </c:pt>
                <c:pt idx="6">
                  <c:v>-0.17</c:v>
                </c:pt>
                <c:pt idx="7">
                  <c:v>-0.62</c:v>
                </c:pt>
                <c:pt idx="8">
                  <c:v>-0.08</c:v>
                </c:pt>
                <c:pt idx="9">
                  <c:v>-0.28000000000000003</c:v>
                </c:pt>
              </c:numCache>
            </c:numRef>
          </c:val>
          <c:smooth val="0"/>
        </c:ser>
        <c:ser>
          <c:idx val="14"/>
          <c:order val="1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Serie'!$D$18:$M$18</c:f>
              <c:numCache>
                <c:formatCode>General</c:formatCode>
                <c:ptCount val="10"/>
                <c:pt idx="0">
                  <c:v>-0.97</c:v>
                </c:pt>
                <c:pt idx="1">
                  <c:v>-0.2</c:v>
                </c:pt>
                <c:pt idx="2">
                  <c:v>-0.4</c:v>
                </c:pt>
                <c:pt idx="3">
                  <c:v>0.03</c:v>
                </c:pt>
                <c:pt idx="4">
                  <c:v>0.01</c:v>
                </c:pt>
                <c:pt idx="5">
                  <c:v>-0.04</c:v>
                </c:pt>
                <c:pt idx="6">
                  <c:v>-0.16</c:v>
                </c:pt>
                <c:pt idx="7">
                  <c:v>-0.59</c:v>
                </c:pt>
                <c:pt idx="8">
                  <c:v>-0.02</c:v>
                </c:pt>
                <c:pt idx="9">
                  <c:v>-0.32</c:v>
                </c:pt>
              </c:numCache>
            </c:numRef>
          </c:val>
          <c:smooth val="0"/>
        </c:ser>
        <c:ser>
          <c:idx val="15"/>
          <c:order val="1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Serie'!$D$19:$M$19</c:f>
              <c:numCache>
                <c:formatCode>General</c:formatCode>
                <c:ptCount val="10"/>
                <c:pt idx="0">
                  <c:v>-0.26</c:v>
                </c:pt>
                <c:pt idx="1">
                  <c:v>-0.28000000000000003</c:v>
                </c:pt>
                <c:pt idx="2">
                  <c:v>-0.46</c:v>
                </c:pt>
                <c:pt idx="3">
                  <c:v>-0.01</c:v>
                </c:pt>
                <c:pt idx="4">
                  <c:v>-0.12</c:v>
                </c:pt>
                <c:pt idx="5">
                  <c:v>-0.17</c:v>
                </c:pt>
                <c:pt idx="6">
                  <c:v>-0.28999999999999998</c:v>
                </c:pt>
                <c:pt idx="7">
                  <c:v>-0.68</c:v>
                </c:pt>
                <c:pt idx="8">
                  <c:v>-0.13</c:v>
                </c:pt>
                <c:pt idx="9">
                  <c:v>-0.47</c:v>
                </c:pt>
              </c:numCache>
            </c:numRef>
          </c:val>
          <c:smooth val="0"/>
        </c:ser>
        <c:ser>
          <c:idx val="16"/>
          <c:order val="1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Serie'!$D$20:$M$20</c:f>
              <c:numCache>
                <c:formatCode>General</c:formatCode>
                <c:ptCount val="10"/>
                <c:pt idx="0">
                  <c:v>-1.24</c:v>
                </c:pt>
                <c:pt idx="1">
                  <c:v>-0.2</c:v>
                </c:pt>
                <c:pt idx="2">
                  <c:v>-0.38</c:v>
                </c:pt>
                <c:pt idx="3">
                  <c:v>0.02</c:v>
                </c:pt>
                <c:pt idx="4">
                  <c:v>-0.02</c:v>
                </c:pt>
                <c:pt idx="5">
                  <c:v>-0.08</c:v>
                </c:pt>
                <c:pt idx="6">
                  <c:v>-0.24</c:v>
                </c:pt>
                <c:pt idx="7">
                  <c:v>-0.66</c:v>
                </c:pt>
                <c:pt idx="8">
                  <c:v>-0.1</c:v>
                </c:pt>
                <c:pt idx="9">
                  <c:v>-0.4</c:v>
                </c:pt>
              </c:numCache>
            </c:numRef>
          </c:val>
          <c:smooth val="0"/>
        </c:ser>
        <c:ser>
          <c:idx val="17"/>
          <c:order val="1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Serie'!$D$21:$M$21</c:f>
              <c:numCache>
                <c:formatCode>General</c:formatCode>
                <c:ptCount val="10"/>
                <c:pt idx="0">
                  <c:v>-1.43</c:v>
                </c:pt>
                <c:pt idx="1">
                  <c:v>-0.33</c:v>
                </c:pt>
                <c:pt idx="2">
                  <c:v>-0.47</c:v>
                </c:pt>
                <c:pt idx="3">
                  <c:v>-0.03</c:v>
                </c:pt>
                <c:pt idx="4">
                  <c:v>-0.09</c:v>
                </c:pt>
                <c:pt idx="5">
                  <c:v>-0.14000000000000001</c:v>
                </c:pt>
                <c:pt idx="6">
                  <c:v>-0.3</c:v>
                </c:pt>
                <c:pt idx="7">
                  <c:v>-0.7</c:v>
                </c:pt>
                <c:pt idx="8">
                  <c:v>-0.17</c:v>
                </c:pt>
                <c:pt idx="9">
                  <c:v>-0.6</c:v>
                </c:pt>
              </c:numCache>
            </c:numRef>
          </c:val>
          <c:smooth val="0"/>
        </c:ser>
        <c:ser>
          <c:idx val="18"/>
          <c:order val="1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Serie'!$D$22:$M$22</c:f>
              <c:numCache>
                <c:formatCode>General</c:formatCode>
                <c:ptCount val="10"/>
                <c:pt idx="0">
                  <c:v>-1.51</c:v>
                </c:pt>
                <c:pt idx="1">
                  <c:v>-0.37</c:v>
                </c:pt>
                <c:pt idx="2">
                  <c:v>-0.49</c:v>
                </c:pt>
                <c:pt idx="3">
                  <c:v>-0.04</c:v>
                </c:pt>
                <c:pt idx="4">
                  <c:v>-0.06</c:v>
                </c:pt>
                <c:pt idx="5">
                  <c:v>-0.11</c:v>
                </c:pt>
                <c:pt idx="6">
                  <c:v>-0.28000000000000003</c:v>
                </c:pt>
                <c:pt idx="7">
                  <c:v>-0.7</c:v>
                </c:pt>
                <c:pt idx="8">
                  <c:v>-0.18</c:v>
                </c:pt>
                <c:pt idx="9">
                  <c:v>-0.63</c:v>
                </c:pt>
              </c:numCache>
            </c:numRef>
          </c:val>
          <c:smooth val="0"/>
        </c:ser>
        <c:ser>
          <c:idx val="19"/>
          <c:order val="1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Serie'!$D$23:$M$23</c:f>
              <c:numCache>
                <c:formatCode>General</c:formatCode>
                <c:ptCount val="10"/>
                <c:pt idx="0">
                  <c:v>-1.08</c:v>
                </c:pt>
                <c:pt idx="1">
                  <c:v>-0.19</c:v>
                </c:pt>
                <c:pt idx="2">
                  <c:v>-0.47</c:v>
                </c:pt>
                <c:pt idx="3">
                  <c:v>-0.05</c:v>
                </c:pt>
                <c:pt idx="4">
                  <c:v>-0.1</c:v>
                </c:pt>
                <c:pt idx="5">
                  <c:v>-0.14000000000000001</c:v>
                </c:pt>
                <c:pt idx="6">
                  <c:v>-0.21</c:v>
                </c:pt>
                <c:pt idx="7">
                  <c:v>-0.73</c:v>
                </c:pt>
                <c:pt idx="8">
                  <c:v>-0.03</c:v>
                </c:pt>
                <c:pt idx="9">
                  <c:v>-0.43</c:v>
                </c:pt>
              </c:numCache>
            </c:numRef>
          </c:val>
          <c:smooth val="0"/>
        </c:ser>
        <c:dLbls>
          <c:showLegendKey val="0"/>
          <c:showVal val="0"/>
          <c:showCatName val="0"/>
          <c:showSerName val="0"/>
          <c:showPercent val="0"/>
          <c:showBubbleSize val="0"/>
        </c:dLbls>
        <c:marker val="1"/>
        <c:smooth val="0"/>
        <c:axId val="73968256"/>
        <c:axId val="73978624"/>
      </c:lineChart>
      <c:catAx>
        <c:axId val="73968256"/>
        <c:scaling>
          <c:orientation val="minMax"/>
        </c:scaling>
        <c:delete val="0"/>
        <c:axPos val="b"/>
        <c:title>
          <c:tx>
            <c:rich>
              <a:bodyPr/>
              <a:lstStyle/>
              <a:p>
                <a:pPr>
                  <a:defRPr/>
                </a:pPr>
                <a:r>
                  <a:rPr lang="en-US"/>
                  <a:t>Messpunkte</a:t>
                </a:r>
              </a:p>
            </c:rich>
          </c:tx>
          <c:overlay val="0"/>
        </c:title>
        <c:majorTickMark val="out"/>
        <c:minorTickMark val="none"/>
        <c:tickLblPos val="nextTo"/>
        <c:crossAx val="73978624"/>
        <c:crosses val="autoZero"/>
        <c:auto val="1"/>
        <c:lblAlgn val="ctr"/>
        <c:lblOffset val="100"/>
        <c:noMultiLvlLbl val="0"/>
      </c:catAx>
      <c:valAx>
        <c:axId val="73978624"/>
        <c:scaling>
          <c:orientation val="minMax"/>
        </c:scaling>
        <c:delete val="0"/>
        <c:axPos val="l"/>
        <c:majorGridlines/>
        <c:title>
          <c:tx>
            <c:rich>
              <a:bodyPr rot="-5400000" vert="horz"/>
              <a:lstStyle/>
              <a:p>
                <a:pPr>
                  <a:defRPr/>
                </a:pPr>
                <a:r>
                  <a:rPr lang="en-US"/>
                  <a:t>Messwert [mm]</a:t>
                </a:r>
              </a:p>
            </c:rich>
          </c:tx>
          <c:overlay val="0"/>
        </c:title>
        <c:numFmt formatCode="General" sourceLinked="1"/>
        <c:majorTickMark val="out"/>
        <c:minorTickMark val="none"/>
        <c:tickLblPos val="nextTo"/>
        <c:crossAx val="73968256"/>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Überlagerung Standardabweichung Chargen</a:t>
            </a:r>
            <a:r>
              <a:rPr lang="en-US" baseline="0"/>
              <a:t> Kontur aussen</a:t>
            </a:r>
          </a:p>
          <a:p>
            <a:pPr>
              <a:defRPr/>
            </a:pPr>
            <a:endParaRPr lang="en-US"/>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'Kontur aussenF13 Serie'!$D$106</c:f>
              <c:strCache>
                <c:ptCount val="1"/>
                <c:pt idx="0">
                  <c:v>Serie</c:v>
                </c:pt>
              </c:strCache>
            </c:strRef>
          </c:tx>
          <c:invertIfNegative val="0"/>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Charge 2</c:v>
                </c:pt>
              </c:strCache>
            </c:strRef>
          </c:tx>
          <c:invertIfNegative val="0"/>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Charge 1</c:v>
                </c:pt>
              </c:strCache>
            </c:strRef>
          </c:tx>
          <c:invertIfNegative val="0"/>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dLbls>
          <c:showLegendKey val="0"/>
          <c:showVal val="0"/>
          <c:showCatName val="0"/>
          <c:showSerName val="0"/>
          <c:showPercent val="0"/>
          <c:showBubbleSize val="0"/>
        </c:dLbls>
        <c:gapWidth val="150"/>
        <c:shape val="cylinder"/>
        <c:axId val="74017792"/>
        <c:axId val="74019968"/>
        <c:axId val="0"/>
      </c:bar3DChart>
      <c:catAx>
        <c:axId val="74017792"/>
        <c:scaling>
          <c:orientation val="minMax"/>
        </c:scaling>
        <c:delete val="0"/>
        <c:axPos val="b"/>
        <c:title>
          <c:tx>
            <c:rich>
              <a:bodyPr/>
              <a:lstStyle/>
              <a:p>
                <a:pPr>
                  <a:defRPr/>
                </a:pPr>
                <a:r>
                  <a:rPr lang="en-US"/>
                  <a:t>Messpunkte</a:t>
                </a:r>
              </a:p>
            </c:rich>
          </c:tx>
          <c:overlay val="0"/>
        </c:title>
        <c:majorTickMark val="out"/>
        <c:minorTickMark val="none"/>
        <c:tickLblPos val="nextTo"/>
        <c:crossAx val="74019968"/>
        <c:crosses val="autoZero"/>
        <c:auto val="1"/>
        <c:lblAlgn val="ctr"/>
        <c:lblOffset val="100"/>
        <c:noMultiLvlLbl val="0"/>
      </c:catAx>
      <c:valAx>
        <c:axId val="74019968"/>
        <c:scaling>
          <c:orientation val="minMax"/>
        </c:scaling>
        <c:delete val="0"/>
        <c:axPos val="l"/>
        <c:majorGridlines/>
        <c:title>
          <c:tx>
            <c:rich>
              <a:bodyPr rot="-5400000" vert="horz"/>
              <a:lstStyle/>
              <a:p>
                <a:pPr>
                  <a:defRPr/>
                </a:pPr>
                <a:r>
                  <a:rPr lang="en-US"/>
                  <a:t>Standardabweichung [mm]</a:t>
                </a:r>
              </a:p>
            </c:rich>
          </c:tx>
          <c:overlay val="0"/>
        </c:title>
        <c:numFmt formatCode="General" sourceLinked="1"/>
        <c:majorTickMark val="out"/>
        <c:minorTickMark val="none"/>
        <c:tickLblPos val="nextTo"/>
        <c:crossAx val="74017792"/>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Überlagerung Mittelwerte Chargen Kontur aussen</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'Kontur aussenF13 Serie'!$D$130</c:f>
              <c:strCache>
                <c:ptCount val="1"/>
                <c:pt idx="0">
                  <c:v>Serie</c:v>
                </c:pt>
              </c:strCache>
            </c:strRef>
          </c:tx>
          <c:invertIfNegative val="0"/>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invertIfNegative val="0"/>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invertIfNegative val="0"/>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dLbls>
          <c:showLegendKey val="0"/>
          <c:showVal val="0"/>
          <c:showCatName val="0"/>
          <c:showSerName val="0"/>
          <c:showPercent val="0"/>
          <c:showBubbleSize val="0"/>
        </c:dLbls>
        <c:gapWidth val="150"/>
        <c:shape val="cylinder"/>
        <c:axId val="74132864"/>
        <c:axId val="74135040"/>
        <c:axId val="0"/>
      </c:bar3DChart>
      <c:catAx>
        <c:axId val="74132864"/>
        <c:scaling>
          <c:orientation val="minMax"/>
        </c:scaling>
        <c:delete val="0"/>
        <c:axPos val="b"/>
        <c:title>
          <c:tx>
            <c:rich>
              <a:bodyPr/>
              <a:lstStyle/>
              <a:p>
                <a:pPr>
                  <a:defRPr/>
                </a:pPr>
                <a:r>
                  <a:rPr lang="en-US"/>
                  <a:t>Messpunkte</a:t>
                </a:r>
              </a:p>
            </c:rich>
          </c:tx>
          <c:overlay val="0"/>
        </c:title>
        <c:majorTickMark val="out"/>
        <c:minorTickMark val="none"/>
        <c:tickLblPos val="nextTo"/>
        <c:crossAx val="74135040"/>
        <c:crosses val="autoZero"/>
        <c:auto val="1"/>
        <c:lblAlgn val="ctr"/>
        <c:lblOffset val="100"/>
        <c:noMultiLvlLbl val="0"/>
      </c:catAx>
      <c:valAx>
        <c:axId val="74135040"/>
        <c:scaling>
          <c:orientation val="minMax"/>
        </c:scaling>
        <c:delete val="0"/>
        <c:axPos val="l"/>
        <c:majorGridlines/>
        <c:title>
          <c:tx>
            <c:rich>
              <a:bodyPr rot="-5400000" vert="horz"/>
              <a:lstStyle/>
              <a:p>
                <a:pPr>
                  <a:defRPr/>
                </a:pPr>
                <a:r>
                  <a:rPr lang="en-US"/>
                  <a:t>Mittelwert ±∆X [mm]</a:t>
                </a:r>
              </a:p>
            </c:rich>
          </c:tx>
          <c:overlay val="0"/>
        </c:title>
        <c:numFmt formatCode="General" sourceLinked="1"/>
        <c:majorTickMark val="out"/>
        <c:minorTickMark val="none"/>
        <c:tickLblPos val="nextTo"/>
        <c:crossAx val="74132864"/>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a:t>Mittelwerte Serie Spalt unten</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'Spalt untenF13 Serie'!$C$26</c:f>
              <c:strCache>
                <c:ptCount val="1"/>
                <c:pt idx="0">
                  <c:v>Mittelwert</c:v>
                </c:pt>
              </c:strCache>
            </c:strRef>
          </c:tx>
          <c:invertIfNegative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dLbls>
          <c:showLegendKey val="0"/>
          <c:showVal val="0"/>
          <c:showCatName val="0"/>
          <c:showSerName val="0"/>
          <c:showPercent val="0"/>
          <c:showBubbleSize val="0"/>
        </c:dLbls>
        <c:gapWidth val="150"/>
        <c:shape val="cylinder"/>
        <c:axId val="79653888"/>
        <c:axId val="79664256"/>
        <c:axId val="0"/>
      </c:bar3DChart>
      <c:catAx>
        <c:axId val="79653888"/>
        <c:scaling>
          <c:orientation val="minMax"/>
        </c:scaling>
        <c:delete val="0"/>
        <c:axPos val="b"/>
        <c:title>
          <c:tx>
            <c:rich>
              <a:bodyPr/>
              <a:lstStyle/>
              <a:p>
                <a:pPr>
                  <a:defRPr/>
                </a:pPr>
                <a:r>
                  <a:rPr lang="en-US"/>
                  <a:t>Messpunkte</a:t>
                </a:r>
              </a:p>
            </c:rich>
          </c:tx>
          <c:overlay val="0"/>
        </c:title>
        <c:majorTickMark val="out"/>
        <c:minorTickMark val="none"/>
        <c:tickLblPos val="nextTo"/>
        <c:crossAx val="79664256"/>
        <c:crosses val="autoZero"/>
        <c:auto val="1"/>
        <c:lblAlgn val="ctr"/>
        <c:lblOffset val="100"/>
        <c:noMultiLvlLbl val="0"/>
      </c:catAx>
      <c:valAx>
        <c:axId val="79664256"/>
        <c:scaling>
          <c:orientation val="minMax"/>
        </c:scaling>
        <c:delete val="0"/>
        <c:axPos val="l"/>
        <c:majorGridlines/>
        <c:title>
          <c:tx>
            <c:rich>
              <a:bodyPr rot="-5400000" vert="horz"/>
              <a:lstStyle/>
              <a:p>
                <a:pPr>
                  <a:defRPr/>
                </a:pPr>
                <a:r>
                  <a:rPr lang="en-US"/>
                  <a:t>Mittelwert [mm]</a:t>
                </a:r>
              </a:p>
            </c:rich>
          </c:tx>
          <c:overlay val="0"/>
        </c:title>
        <c:numFmt formatCode="General" sourceLinked="1"/>
        <c:majorTickMark val="out"/>
        <c:minorTickMark val="none"/>
        <c:tickLblPos val="nextTo"/>
        <c:crossAx val="79653888"/>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a:t>Standardabweichungen Serie Spalt unten</a:t>
            </a:r>
          </a:p>
          <a:p>
            <a:pPr>
              <a:defRPr/>
            </a:pPr>
            <a:endParaRPr lang="en-US"/>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'Spalt untenF13 Serie'!$C$27</c:f>
              <c:strCache>
                <c:ptCount val="1"/>
                <c:pt idx="0">
                  <c:v>Standardabweichung</c:v>
                </c:pt>
              </c:strCache>
            </c:strRef>
          </c:tx>
          <c:invertIfNegative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dLbls>
          <c:showLegendKey val="0"/>
          <c:showVal val="0"/>
          <c:showCatName val="0"/>
          <c:showSerName val="0"/>
          <c:showPercent val="0"/>
          <c:showBubbleSize val="0"/>
        </c:dLbls>
        <c:gapWidth val="150"/>
        <c:shape val="cylinder"/>
        <c:axId val="79689600"/>
        <c:axId val="79568896"/>
        <c:axId val="0"/>
      </c:bar3DChart>
      <c:catAx>
        <c:axId val="79689600"/>
        <c:scaling>
          <c:orientation val="minMax"/>
        </c:scaling>
        <c:delete val="0"/>
        <c:axPos val="b"/>
        <c:title>
          <c:tx>
            <c:rich>
              <a:bodyPr/>
              <a:lstStyle/>
              <a:p>
                <a:pPr>
                  <a:defRPr/>
                </a:pPr>
                <a:r>
                  <a:rPr lang="en-US"/>
                  <a:t>Messpunkte</a:t>
                </a:r>
              </a:p>
            </c:rich>
          </c:tx>
          <c:overlay val="0"/>
        </c:title>
        <c:majorTickMark val="out"/>
        <c:minorTickMark val="none"/>
        <c:tickLblPos val="nextTo"/>
        <c:crossAx val="79568896"/>
        <c:crosses val="autoZero"/>
        <c:auto val="1"/>
        <c:lblAlgn val="ctr"/>
        <c:lblOffset val="100"/>
        <c:noMultiLvlLbl val="0"/>
      </c:catAx>
      <c:valAx>
        <c:axId val="79568896"/>
        <c:scaling>
          <c:orientation val="minMax"/>
        </c:scaling>
        <c:delete val="0"/>
        <c:axPos val="l"/>
        <c:majorGridlines/>
        <c:title>
          <c:tx>
            <c:rich>
              <a:bodyPr rot="-5400000" vert="horz"/>
              <a:lstStyle/>
              <a:p>
                <a:pPr>
                  <a:defRPr/>
                </a:pPr>
                <a:r>
                  <a:rPr lang="en-US"/>
                  <a:t>Standardabweichung [mm]</a:t>
                </a:r>
              </a:p>
            </c:rich>
          </c:tx>
          <c:overlay val="0"/>
        </c:title>
        <c:numFmt formatCode="General" sourceLinked="1"/>
        <c:majorTickMark val="out"/>
        <c:minorTickMark val="none"/>
        <c:tickLblPos val="nextTo"/>
        <c:crossAx val="79689600"/>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a:t>Gegenüberstellung Standardabweichungen Chargen Spalt unten</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'Spalt untenF13 Serie'!$C$57</c:f>
              <c:strCache>
                <c:ptCount val="1"/>
                <c:pt idx="0">
                  <c:v>Serie</c:v>
                </c:pt>
              </c:strCache>
            </c:strRef>
          </c:tx>
          <c:invertIfNegative val="0"/>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invertIfNegative val="0"/>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invertIfNegative val="0"/>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dLbls>
          <c:showLegendKey val="0"/>
          <c:showVal val="0"/>
          <c:showCatName val="0"/>
          <c:showSerName val="0"/>
          <c:showPercent val="0"/>
          <c:showBubbleSize val="0"/>
        </c:dLbls>
        <c:gapWidth val="150"/>
        <c:shape val="cylinder"/>
        <c:axId val="79612160"/>
        <c:axId val="79618432"/>
        <c:axId val="0"/>
      </c:bar3DChart>
      <c:catAx>
        <c:axId val="79612160"/>
        <c:scaling>
          <c:orientation val="minMax"/>
        </c:scaling>
        <c:delete val="0"/>
        <c:axPos val="b"/>
        <c:title>
          <c:tx>
            <c:rich>
              <a:bodyPr/>
              <a:lstStyle/>
              <a:p>
                <a:pPr>
                  <a:defRPr/>
                </a:pPr>
                <a:r>
                  <a:rPr lang="en-US"/>
                  <a:t>Messpunkte</a:t>
                </a:r>
              </a:p>
            </c:rich>
          </c:tx>
          <c:overlay val="0"/>
        </c:title>
        <c:majorTickMark val="out"/>
        <c:minorTickMark val="none"/>
        <c:tickLblPos val="nextTo"/>
        <c:crossAx val="79618432"/>
        <c:crosses val="autoZero"/>
        <c:auto val="1"/>
        <c:lblAlgn val="ctr"/>
        <c:lblOffset val="100"/>
        <c:noMultiLvlLbl val="0"/>
      </c:catAx>
      <c:valAx>
        <c:axId val="79618432"/>
        <c:scaling>
          <c:orientation val="minMax"/>
        </c:scaling>
        <c:delete val="0"/>
        <c:axPos val="l"/>
        <c:majorGridlines/>
        <c:title>
          <c:tx>
            <c:rich>
              <a:bodyPr rot="-5400000" vert="horz"/>
              <a:lstStyle/>
              <a:p>
                <a:pPr>
                  <a:defRPr/>
                </a:pPr>
                <a:r>
                  <a:rPr lang="en-US"/>
                  <a:t>Standardabweichung [mm]</a:t>
                </a:r>
              </a:p>
            </c:rich>
          </c:tx>
          <c:overlay val="0"/>
        </c:title>
        <c:numFmt formatCode="General" sourceLinked="1"/>
        <c:majorTickMark val="out"/>
        <c:minorTickMark val="none"/>
        <c:tickLblPos val="nextTo"/>
        <c:crossAx val="79612160"/>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a:t>Gegenüberstellung Mittelwerte Chargen Spalt unten</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'Spalt untenF13 Serie'!$C$114</c:f>
              <c:strCache>
                <c:ptCount val="1"/>
                <c:pt idx="0">
                  <c:v>Serie</c:v>
                </c:pt>
              </c:strCache>
            </c:strRef>
          </c:tx>
          <c:invertIfNegative val="0"/>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invertIfNegative val="0"/>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invertIfNegative val="0"/>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dLbls>
          <c:showLegendKey val="0"/>
          <c:showVal val="0"/>
          <c:showCatName val="0"/>
          <c:showSerName val="0"/>
          <c:showPercent val="0"/>
          <c:showBubbleSize val="0"/>
        </c:dLbls>
        <c:gapWidth val="150"/>
        <c:shape val="cylinder"/>
        <c:axId val="79719040"/>
        <c:axId val="79725312"/>
        <c:axId val="0"/>
      </c:bar3DChart>
      <c:catAx>
        <c:axId val="79719040"/>
        <c:scaling>
          <c:orientation val="minMax"/>
        </c:scaling>
        <c:delete val="0"/>
        <c:axPos val="b"/>
        <c:title>
          <c:tx>
            <c:rich>
              <a:bodyPr/>
              <a:lstStyle/>
              <a:p>
                <a:pPr>
                  <a:defRPr/>
                </a:pPr>
                <a:r>
                  <a:rPr lang="en-US"/>
                  <a:t>Messpunkte</a:t>
                </a:r>
              </a:p>
            </c:rich>
          </c:tx>
          <c:overlay val="0"/>
        </c:title>
        <c:majorTickMark val="out"/>
        <c:minorTickMark val="none"/>
        <c:tickLblPos val="nextTo"/>
        <c:crossAx val="79725312"/>
        <c:crosses val="autoZero"/>
        <c:auto val="1"/>
        <c:lblAlgn val="ctr"/>
        <c:lblOffset val="100"/>
        <c:noMultiLvlLbl val="0"/>
      </c:catAx>
      <c:valAx>
        <c:axId val="79725312"/>
        <c:scaling>
          <c:orientation val="minMax"/>
        </c:scaling>
        <c:delete val="0"/>
        <c:axPos val="l"/>
        <c:majorGridlines/>
        <c:title>
          <c:tx>
            <c:rich>
              <a:bodyPr rot="-5400000" vert="horz"/>
              <a:lstStyle/>
              <a:p>
                <a:pPr>
                  <a:defRPr/>
                </a:pPr>
                <a:r>
                  <a:rPr lang="en-US"/>
                  <a:t>Mittelwert [mm]</a:t>
                </a:r>
              </a:p>
            </c:rich>
          </c:tx>
          <c:overlay val="0"/>
        </c:title>
        <c:numFmt formatCode="General" sourceLinked="1"/>
        <c:majorTickMark val="out"/>
        <c:minorTickMark val="none"/>
        <c:tickLblPos val="nextTo"/>
        <c:crossAx val="79719040"/>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Gegenüberstellung Charge 1/2</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'Kontur aussen F17Chr1'!$C$47</c:f>
              <c:strCache>
                <c:ptCount val="1"/>
                <c:pt idx="0">
                  <c:v>Charge 1</c:v>
                </c:pt>
              </c:strCache>
            </c:strRef>
          </c:tx>
          <c:invertIfNegative val="0"/>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invertIfNegative val="0"/>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dLbls>
          <c:showLegendKey val="0"/>
          <c:showVal val="0"/>
          <c:showCatName val="0"/>
          <c:showSerName val="0"/>
          <c:showPercent val="0"/>
          <c:showBubbleSize val="0"/>
        </c:dLbls>
        <c:gapWidth val="150"/>
        <c:shape val="cylinder"/>
        <c:axId val="61564800"/>
        <c:axId val="61571072"/>
        <c:axId val="0"/>
      </c:bar3DChart>
      <c:catAx>
        <c:axId val="61564800"/>
        <c:scaling>
          <c:orientation val="minMax"/>
        </c:scaling>
        <c:delete val="0"/>
        <c:axPos val="b"/>
        <c:title>
          <c:tx>
            <c:rich>
              <a:bodyPr/>
              <a:lstStyle/>
              <a:p>
                <a:pPr>
                  <a:defRPr/>
                </a:pPr>
                <a:r>
                  <a:rPr lang="en-US"/>
                  <a:t>Messpunkte</a:t>
                </a:r>
              </a:p>
            </c:rich>
          </c:tx>
          <c:overlay val="0"/>
        </c:title>
        <c:majorTickMark val="out"/>
        <c:minorTickMark val="none"/>
        <c:tickLblPos val="nextTo"/>
        <c:crossAx val="61571072"/>
        <c:crosses val="autoZero"/>
        <c:auto val="1"/>
        <c:lblAlgn val="ctr"/>
        <c:lblOffset val="100"/>
        <c:noMultiLvlLbl val="0"/>
      </c:catAx>
      <c:valAx>
        <c:axId val="61571072"/>
        <c:scaling>
          <c:orientation val="minMax"/>
        </c:scaling>
        <c:delete val="0"/>
        <c:axPos val="l"/>
        <c:majorGridlines/>
        <c:title>
          <c:tx>
            <c:rich>
              <a:bodyPr rot="-5400000" vert="horz"/>
              <a:lstStyle/>
              <a:p>
                <a:pPr>
                  <a:defRPr/>
                </a:pPr>
                <a:r>
                  <a:rPr lang="en-US"/>
                  <a:t>Mittelwert [mm]</a:t>
                </a:r>
              </a:p>
            </c:rich>
          </c:tx>
          <c:overlay val="0"/>
        </c:title>
        <c:numFmt formatCode="General" sourceLinked="1"/>
        <c:majorTickMark val="out"/>
        <c:minorTickMark val="none"/>
        <c:tickLblPos val="nextTo"/>
        <c:crossAx val="61564800"/>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Überlagerung Messwerte Serie Spalt unten</a:t>
            </a:r>
          </a:p>
        </c:rich>
      </c:tx>
      <c:overlay val="0"/>
    </c:title>
    <c:autoTitleDeleted val="0"/>
    <c:plotArea>
      <c:layout>
        <c:manualLayout>
          <c:layoutTarget val="inner"/>
          <c:xMode val="edge"/>
          <c:yMode val="edge"/>
          <c:x val="7.4558952075056473E-2"/>
          <c:y val="8.9218171358717152E-2"/>
          <c:w val="0.77271636572475177"/>
          <c:h val="0.84410365656348141"/>
        </c:manualLayout>
      </c:layout>
      <c:lineChart>
        <c:grouping val="standard"/>
        <c:varyColors val="0"/>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mooth val="0"/>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mooth val="0"/>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mooth val="0"/>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mooth val="0"/>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mooth val="0"/>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mooth val="0"/>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mooth val="0"/>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mooth val="0"/>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mooth val="0"/>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mooth val="0"/>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mooth val="0"/>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mooth val="0"/>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mooth val="0"/>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mooth val="0"/>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mooth val="0"/>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mooth val="0"/>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mooth val="0"/>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mooth val="0"/>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mooth val="0"/>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mooth val="0"/>
        </c:ser>
        <c:dLbls>
          <c:showLegendKey val="0"/>
          <c:showVal val="0"/>
          <c:showCatName val="0"/>
          <c:showSerName val="0"/>
          <c:showPercent val="0"/>
          <c:showBubbleSize val="0"/>
        </c:dLbls>
        <c:marker val="1"/>
        <c:smooth val="0"/>
        <c:axId val="80277888"/>
        <c:axId val="80279808"/>
      </c:lineChart>
      <c:catAx>
        <c:axId val="80277888"/>
        <c:scaling>
          <c:orientation val="minMax"/>
        </c:scaling>
        <c:delete val="0"/>
        <c:axPos val="b"/>
        <c:title>
          <c:tx>
            <c:rich>
              <a:bodyPr/>
              <a:lstStyle/>
              <a:p>
                <a:pPr>
                  <a:defRPr/>
                </a:pPr>
                <a:r>
                  <a:rPr lang="en-US"/>
                  <a:t>Messpunkte</a:t>
                </a:r>
              </a:p>
            </c:rich>
          </c:tx>
          <c:overlay val="0"/>
        </c:title>
        <c:majorTickMark val="out"/>
        <c:minorTickMark val="none"/>
        <c:tickLblPos val="nextTo"/>
        <c:crossAx val="80279808"/>
        <c:crosses val="autoZero"/>
        <c:auto val="1"/>
        <c:lblAlgn val="ctr"/>
        <c:lblOffset val="100"/>
        <c:noMultiLvlLbl val="0"/>
      </c:catAx>
      <c:valAx>
        <c:axId val="80279808"/>
        <c:scaling>
          <c:orientation val="minMax"/>
        </c:scaling>
        <c:delete val="0"/>
        <c:axPos val="l"/>
        <c:majorGridlines/>
        <c:title>
          <c:tx>
            <c:rich>
              <a:bodyPr rot="-5400000" vert="horz"/>
              <a:lstStyle/>
              <a:p>
                <a:pPr>
                  <a:defRPr/>
                </a:pPr>
                <a:r>
                  <a:rPr lang="en-US"/>
                  <a:t>Messwerte [mm]</a:t>
                </a:r>
              </a:p>
            </c:rich>
          </c:tx>
          <c:overlay val="0"/>
        </c:title>
        <c:numFmt formatCode="General" sourceLinked="1"/>
        <c:majorTickMark val="out"/>
        <c:minorTickMark val="none"/>
        <c:tickLblPos val="nextTo"/>
        <c:crossAx val="80277888"/>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1" i="1"/>
              <a:t>Standardabweichung/Mindestzugfestigkeit "Kontur</a:t>
            </a:r>
            <a:r>
              <a:rPr lang="en-US" b="1" i="1" baseline="0"/>
              <a:t> </a:t>
            </a:r>
            <a:r>
              <a:rPr lang="en-US" b="1" i="1"/>
              <a:t>aussen" relativiert</a:t>
            </a:r>
          </a:p>
        </c:rich>
      </c:tx>
      <c:overlay val="0"/>
    </c:title>
    <c:autoTitleDeleted val="0"/>
    <c:plotArea>
      <c:layout/>
      <c:scatterChart>
        <c:scatterStyle val="smoothMarker"/>
        <c:varyColors val="0"/>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dLbls>
          <c:showLegendKey val="0"/>
          <c:showVal val="0"/>
          <c:showCatName val="0"/>
          <c:showSerName val="0"/>
          <c:showPercent val="0"/>
          <c:showBubbleSize val="0"/>
        </c:dLbls>
        <c:axId val="80193024"/>
        <c:axId val="80194944"/>
      </c:scatterChart>
      <c:scatterChart>
        <c:scatterStyle val="smoothMarker"/>
        <c:varyColors val="0"/>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dLbls>
          <c:showLegendKey val="0"/>
          <c:showVal val="0"/>
          <c:showCatName val="0"/>
          <c:showSerName val="0"/>
          <c:showPercent val="0"/>
          <c:showBubbleSize val="0"/>
        </c:dLbls>
        <c:axId val="80211328"/>
        <c:axId val="80209408"/>
      </c:scatterChart>
      <c:valAx>
        <c:axId val="80193024"/>
        <c:scaling>
          <c:orientation val="minMax"/>
        </c:scaling>
        <c:delete val="0"/>
        <c:axPos val="b"/>
        <c:title>
          <c:tx>
            <c:rich>
              <a:bodyPr/>
              <a:lstStyle/>
              <a:p>
                <a:pPr>
                  <a:defRPr/>
                </a:pPr>
                <a:r>
                  <a:rPr lang="en-US" sz="1400"/>
                  <a:t>Messpunkte</a:t>
                </a:r>
              </a:p>
            </c:rich>
          </c:tx>
          <c:overlay val="0"/>
        </c:title>
        <c:majorTickMark val="out"/>
        <c:minorTickMark val="none"/>
        <c:tickLblPos val="nextTo"/>
        <c:crossAx val="80194944"/>
        <c:crosses val="autoZero"/>
        <c:crossBetween val="midCat"/>
      </c:valAx>
      <c:valAx>
        <c:axId val="80194944"/>
        <c:scaling>
          <c:orientation val="minMax"/>
        </c:scaling>
        <c:delete val="0"/>
        <c:axPos val="l"/>
        <c:majorGridlines/>
        <c:title>
          <c:tx>
            <c:rich>
              <a:bodyPr rot="-5400000" vert="horz"/>
              <a:lstStyle/>
              <a:p>
                <a:pPr>
                  <a:defRPr/>
                </a:pPr>
                <a:r>
                  <a:rPr lang="en-US" sz="1400"/>
                  <a:t>Mindestzugfestigkeit Rm [N/mm²]</a:t>
                </a:r>
              </a:p>
            </c:rich>
          </c:tx>
          <c:overlay val="0"/>
        </c:title>
        <c:numFmt formatCode="General" sourceLinked="1"/>
        <c:majorTickMark val="out"/>
        <c:minorTickMark val="none"/>
        <c:tickLblPos val="nextTo"/>
        <c:crossAx val="80193024"/>
        <c:crosses val="autoZero"/>
        <c:crossBetween val="midCat"/>
      </c:valAx>
      <c:valAx>
        <c:axId val="80209408"/>
        <c:scaling>
          <c:orientation val="minMax"/>
        </c:scaling>
        <c:delete val="0"/>
        <c:axPos val="r"/>
        <c:title>
          <c:tx>
            <c:rich>
              <a:bodyPr rot="-5400000" vert="horz"/>
              <a:lstStyle/>
              <a:p>
                <a:pPr>
                  <a:defRPr/>
                </a:pPr>
                <a:r>
                  <a:rPr lang="en-US" sz="1400"/>
                  <a:t>Standardabweichung [mm]</a:t>
                </a:r>
              </a:p>
            </c:rich>
          </c:tx>
          <c:overlay val="0"/>
        </c:title>
        <c:numFmt formatCode="General" sourceLinked="1"/>
        <c:majorTickMark val="out"/>
        <c:minorTickMark val="none"/>
        <c:tickLblPos val="nextTo"/>
        <c:crossAx val="80211328"/>
        <c:crosses val="max"/>
        <c:crossBetween val="midCat"/>
      </c:valAx>
      <c:valAx>
        <c:axId val="80211328"/>
        <c:scaling>
          <c:orientation val="minMax"/>
        </c:scaling>
        <c:delete val="1"/>
        <c:axPos val="b"/>
        <c:majorTickMark val="out"/>
        <c:minorTickMark val="none"/>
        <c:tickLblPos val="none"/>
        <c:crossAx val="80209408"/>
        <c:crosses val="autoZero"/>
        <c:crossBetween val="midCat"/>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i="1"/>
            </a:pPr>
            <a:r>
              <a:rPr lang="en-US" sz="1800" i="1"/>
              <a:t>Standardabweichung/Streckgrenze "Kontur aussen" relativiert</a:t>
            </a:r>
          </a:p>
        </c:rich>
      </c:tx>
      <c:overlay val="0"/>
    </c:title>
    <c:autoTitleDeleted val="0"/>
    <c:plotArea>
      <c:layout/>
      <c:scatterChart>
        <c:scatterStyle val="smoothMarker"/>
        <c:varyColors val="0"/>
        <c:ser>
          <c:idx val="0"/>
          <c:order val="0"/>
          <c:tx>
            <c:strRef>
              <c:f>'Relativierung Parameter'!$C$44</c:f>
              <c:strCache>
                <c:ptCount val="1"/>
                <c:pt idx="0">
                  <c:v>F17</c:v>
                </c:pt>
              </c:strCache>
            </c:strRef>
          </c:tx>
          <c:spPr>
            <a:ln w="38100">
              <a:solidFill>
                <a:srgbClr val="FF000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yVal>
          <c:smooth val="1"/>
        </c:ser>
        <c:ser>
          <c:idx val="1"/>
          <c:order val="1"/>
          <c:tx>
            <c:strRef>
              <c:f>'Relativierung Parameter'!$C$45</c:f>
              <c:strCache>
                <c:ptCount val="1"/>
                <c:pt idx="0">
                  <c:v>Fxx</c:v>
                </c:pt>
              </c:strCache>
            </c:strRef>
          </c:tx>
          <c:spPr>
            <a:ln w="38100">
              <a:solidFill>
                <a:srgbClr val="00B0F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yVal>
          <c:smooth val="1"/>
        </c:ser>
        <c:ser>
          <c:idx val="2"/>
          <c:order val="2"/>
          <c:tx>
            <c:strRef>
              <c:f>'Relativierung Parameter'!$C$46</c:f>
              <c:strCache>
                <c:ptCount val="1"/>
                <c:pt idx="0">
                  <c:v>F13serie</c:v>
                </c:pt>
              </c:strCache>
            </c:strRef>
          </c:tx>
          <c:spPr>
            <a:ln w="38100">
              <a:solidFill>
                <a:schemeClr val="tx1"/>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yVal>
          <c:smooth val="1"/>
        </c:ser>
        <c:dLbls>
          <c:showLegendKey val="0"/>
          <c:showVal val="0"/>
          <c:showCatName val="0"/>
          <c:showSerName val="0"/>
          <c:showPercent val="0"/>
          <c:showBubbleSize val="0"/>
        </c:dLbls>
        <c:axId val="80126720"/>
        <c:axId val="80128640"/>
      </c:scatterChart>
      <c:scatterChart>
        <c:scatterStyle val="smoothMarker"/>
        <c:varyColors val="0"/>
        <c:ser>
          <c:idx val="3"/>
          <c:order val="3"/>
          <c:tx>
            <c:strRef>
              <c:f>'Relativierung Parameter'!$C$47</c:f>
              <c:strCache>
                <c:ptCount val="1"/>
                <c:pt idx="0">
                  <c:v>F17</c:v>
                </c:pt>
              </c:strCache>
            </c:strRef>
          </c:tx>
          <c:spPr>
            <a:ln w="38100">
              <a:solidFill>
                <a:srgbClr val="FF000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Parameter'!$C$48</c:f>
              <c:strCache>
                <c:ptCount val="1"/>
                <c:pt idx="0">
                  <c:v>Fxx</c:v>
                </c:pt>
              </c:strCache>
            </c:strRef>
          </c:tx>
          <c:spPr>
            <a:ln w="38100">
              <a:solidFill>
                <a:srgbClr val="00B0F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Parameter'!$C$49</c:f>
              <c:strCache>
                <c:ptCount val="1"/>
                <c:pt idx="0">
                  <c:v>F13serie</c:v>
                </c:pt>
              </c:strCache>
            </c:strRef>
          </c:tx>
          <c:spPr>
            <a:ln w="38100">
              <a:solidFill>
                <a:schemeClr val="tx1"/>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dLbls>
          <c:showLegendKey val="0"/>
          <c:showVal val="0"/>
          <c:showCatName val="0"/>
          <c:showSerName val="0"/>
          <c:showPercent val="0"/>
          <c:showBubbleSize val="0"/>
        </c:dLbls>
        <c:axId val="80136832"/>
        <c:axId val="80134912"/>
      </c:scatterChart>
      <c:valAx>
        <c:axId val="80126720"/>
        <c:scaling>
          <c:orientation val="minMax"/>
        </c:scaling>
        <c:delete val="0"/>
        <c:axPos val="b"/>
        <c:title>
          <c:tx>
            <c:rich>
              <a:bodyPr/>
              <a:lstStyle/>
              <a:p>
                <a:pPr>
                  <a:defRPr sz="1400" b="1"/>
                </a:pPr>
                <a:r>
                  <a:rPr lang="en-US" sz="1400" b="1"/>
                  <a:t>Messpunkte</a:t>
                </a:r>
              </a:p>
            </c:rich>
          </c:tx>
          <c:overlay val="0"/>
        </c:title>
        <c:majorTickMark val="out"/>
        <c:minorTickMark val="none"/>
        <c:tickLblPos val="nextTo"/>
        <c:crossAx val="80128640"/>
        <c:crosses val="autoZero"/>
        <c:crossBetween val="midCat"/>
      </c:valAx>
      <c:valAx>
        <c:axId val="80128640"/>
        <c:scaling>
          <c:orientation val="minMax"/>
        </c:scaling>
        <c:delete val="0"/>
        <c:axPos val="l"/>
        <c:majorGridlines/>
        <c:title>
          <c:tx>
            <c:rich>
              <a:bodyPr rot="-5400000" vert="horz"/>
              <a:lstStyle/>
              <a:p>
                <a:pPr>
                  <a:defRPr sz="1400" i="0"/>
                </a:pPr>
                <a:r>
                  <a:rPr lang="en-US" sz="1400" i="0"/>
                  <a:t>Streckgrenze Rp₀‚₂ [N/mm²]</a:t>
                </a:r>
              </a:p>
            </c:rich>
          </c:tx>
          <c:overlay val="0"/>
        </c:title>
        <c:numFmt formatCode="General" sourceLinked="1"/>
        <c:majorTickMark val="out"/>
        <c:minorTickMark val="none"/>
        <c:tickLblPos val="nextTo"/>
        <c:crossAx val="80126720"/>
        <c:crosses val="autoZero"/>
        <c:crossBetween val="midCat"/>
      </c:valAx>
      <c:valAx>
        <c:axId val="80134912"/>
        <c:scaling>
          <c:orientation val="minMax"/>
        </c:scaling>
        <c:delete val="0"/>
        <c:axPos val="r"/>
        <c:title>
          <c:tx>
            <c:rich>
              <a:bodyPr rot="-5400000" vert="horz"/>
              <a:lstStyle/>
              <a:p>
                <a:pPr>
                  <a:defRPr sz="1400" i="0"/>
                </a:pPr>
                <a:r>
                  <a:rPr lang="en-US" sz="1400" i="0"/>
                  <a:t>Standardabweichung [mm]</a:t>
                </a:r>
              </a:p>
            </c:rich>
          </c:tx>
          <c:overlay val="0"/>
        </c:title>
        <c:numFmt formatCode="General" sourceLinked="1"/>
        <c:majorTickMark val="out"/>
        <c:minorTickMark val="none"/>
        <c:tickLblPos val="nextTo"/>
        <c:crossAx val="80136832"/>
        <c:crosses val="max"/>
        <c:crossBetween val="midCat"/>
      </c:valAx>
      <c:valAx>
        <c:axId val="80136832"/>
        <c:scaling>
          <c:orientation val="minMax"/>
        </c:scaling>
        <c:delete val="1"/>
        <c:axPos val="b"/>
        <c:majorTickMark val="out"/>
        <c:minorTickMark val="none"/>
        <c:tickLblPos val="none"/>
        <c:crossAx val="80134912"/>
        <c:crosses val="autoZero"/>
        <c:crossBetween val="midCat"/>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pPr>
        <a:noFill/>
        <a:ln w="25400">
          <a:noFill/>
        </a:ln>
      </c:spPr>
    </c:sideWall>
    <c:backWall>
      <c:thickness val="0"/>
      <c:spPr>
        <a:noFill/>
        <a:ln w="25400">
          <a:noFill/>
        </a:ln>
      </c:spPr>
    </c:backWall>
    <c:plotArea>
      <c:layout/>
      <c:bar3DChart>
        <c:barDir val="col"/>
        <c:grouping val="clustered"/>
        <c:varyColors val="0"/>
        <c:ser>
          <c:idx val="0"/>
          <c:order val="0"/>
          <c:tx>
            <c:strRef>
              <c:f>'F18 Kontur aussen'!$D$45</c:f>
              <c:strCache>
                <c:ptCount val="1"/>
                <c:pt idx="0">
                  <c:v>F18</c:v>
                </c:pt>
              </c:strCache>
            </c:strRef>
          </c:tx>
          <c:invertIfNegative val="0"/>
          <c:cat>
            <c:strRef>
              <c:f>'F18 Kontur aussen'!$E$44:$N$44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aussen'!$E$45:$N$45</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aussen'!$D$46</c:f>
              <c:strCache>
                <c:ptCount val="1"/>
                <c:pt idx="0">
                  <c:v>F17</c:v>
                </c:pt>
              </c:strCache>
            </c:strRef>
          </c:tx>
          <c:invertIfNegative val="0"/>
          <c:cat>
            <c:strRef>
              <c:f>'F18 Kontur aussen'!$E$44:$N$44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2"/>
          <c:order val="2"/>
          <c:tx>
            <c:strRef>
              <c:f>'F18 Kontur aussen'!$D$47</c:f>
              <c:strCache>
                <c:ptCount val="1"/>
                <c:pt idx="0">
                  <c:v>Fxx(F16)</c:v>
                </c:pt>
              </c:strCache>
            </c:strRef>
          </c:tx>
          <c:invertIfNegative val="0"/>
          <c:cat>
            <c:strRef>
              <c:f>'F18 Kontur aussen'!$E$44:$N$44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aussen'!$D$48</c:f>
              <c:strCache>
                <c:ptCount val="1"/>
                <c:pt idx="0">
                  <c:v>F13</c:v>
                </c:pt>
              </c:strCache>
            </c:strRef>
          </c:tx>
          <c:invertIfNegative val="0"/>
          <c:cat>
            <c:strRef>
              <c:f>'F18 Kontur aussen'!$E$44:$N$44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dLbls>
          <c:showLegendKey val="0"/>
          <c:showVal val="0"/>
          <c:showCatName val="0"/>
          <c:showSerName val="0"/>
          <c:showPercent val="0"/>
          <c:showBubbleSize val="0"/>
        </c:dLbls>
        <c:gapWidth val="150"/>
        <c:shape val="cylinder"/>
        <c:axId val="72624000"/>
        <c:axId val="72625536"/>
        <c:axId val="0"/>
      </c:bar3DChart>
      <c:catAx>
        <c:axId val="72624000"/>
        <c:scaling>
          <c:orientation val="minMax"/>
        </c:scaling>
        <c:delete val="0"/>
        <c:axPos val="b"/>
        <c:majorTickMark val="out"/>
        <c:minorTickMark val="none"/>
        <c:tickLblPos val="nextTo"/>
        <c:crossAx val="72625536"/>
        <c:crosses val="autoZero"/>
        <c:auto val="1"/>
        <c:lblAlgn val="ctr"/>
        <c:lblOffset val="100"/>
        <c:noMultiLvlLbl val="0"/>
      </c:catAx>
      <c:valAx>
        <c:axId val="72625536"/>
        <c:scaling>
          <c:orientation val="minMax"/>
        </c:scaling>
        <c:delete val="0"/>
        <c:axPos val="l"/>
        <c:majorGridlines/>
        <c:numFmt formatCode="General" sourceLinked="1"/>
        <c:majorTickMark val="out"/>
        <c:minorTickMark val="none"/>
        <c:tickLblPos val="nextTo"/>
        <c:crossAx val="72624000"/>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mooth val="0"/>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mooth val="0"/>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mooth val="0"/>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mooth val="0"/>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mooth val="0"/>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mooth val="0"/>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mooth val="0"/>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mooth val="0"/>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mooth val="0"/>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mooth val="0"/>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mooth val="0"/>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mooth val="0"/>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mooth val="0"/>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mooth val="0"/>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mooth val="0"/>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mooth val="0"/>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mooth val="0"/>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mooth val="0"/>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mooth val="0"/>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mooth val="0"/>
        </c:ser>
        <c:dLbls>
          <c:showLegendKey val="0"/>
          <c:showVal val="0"/>
          <c:showCatName val="0"/>
          <c:showSerName val="0"/>
          <c:showPercent val="0"/>
          <c:showBubbleSize val="0"/>
        </c:dLbls>
        <c:marker val="1"/>
        <c:smooth val="0"/>
        <c:axId val="80587008"/>
        <c:axId val="80588800"/>
      </c:lineChart>
      <c:catAx>
        <c:axId val="80587008"/>
        <c:scaling>
          <c:orientation val="minMax"/>
        </c:scaling>
        <c:delete val="0"/>
        <c:axPos val="b"/>
        <c:majorTickMark val="out"/>
        <c:minorTickMark val="none"/>
        <c:tickLblPos val="nextTo"/>
        <c:crossAx val="80588800"/>
        <c:crosses val="autoZero"/>
        <c:auto val="1"/>
        <c:lblAlgn val="ctr"/>
        <c:lblOffset val="100"/>
        <c:noMultiLvlLbl val="0"/>
      </c:catAx>
      <c:valAx>
        <c:axId val="80588800"/>
        <c:scaling>
          <c:orientation val="minMax"/>
        </c:scaling>
        <c:delete val="0"/>
        <c:axPos val="l"/>
        <c:majorGridlines/>
        <c:numFmt formatCode="General" sourceLinked="1"/>
        <c:majorTickMark val="out"/>
        <c:minorTickMark val="none"/>
        <c:tickLblPos val="nextTo"/>
        <c:crossAx val="80587008"/>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'F18 Spalt unten'!$C$37</c:f>
              <c:strCache>
                <c:ptCount val="1"/>
                <c:pt idx="0">
                  <c:v>F18</c:v>
                </c:pt>
              </c:strCache>
            </c:strRef>
          </c:tx>
          <c:invertIfNegative val="0"/>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invertIfNegative val="0"/>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invertIfNegative val="0"/>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invertIfNegative val="0"/>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dLbls>
          <c:showLegendKey val="0"/>
          <c:showVal val="0"/>
          <c:showCatName val="0"/>
          <c:showSerName val="0"/>
          <c:showPercent val="0"/>
          <c:showBubbleSize val="0"/>
        </c:dLbls>
        <c:gapWidth val="150"/>
        <c:shape val="cylinder"/>
        <c:axId val="80649216"/>
        <c:axId val="80659200"/>
        <c:axId val="0"/>
      </c:bar3DChart>
      <c:catAx>
        <c:axId val="80649216"/>
        <c:scaling>
          <c:orientation val="minMax"/>
        </c:scaling>
        <c:delete val="0"/>
        <c:axPos val="b"/>
        <c:majorTickMark val="out"/>
        <c:minorTickMark val="none"/>
        <c:tickLblPos val="nextTo"/>
        <c:crossAx val="80659200"/>
        <c:crosses val="autoZero"/>
        <c:auto val="1"/>
        <c:lblAlgn val="ctr"/>
        <c:lblOffset val="100"/>
        <c:noMultiLvlLbl val="0"/>
      </c:catAx>
      <c:valAx>
        <c:axId val="80659200"/>
        <c:scaling>
          <c:orientation val="minMax"/>
        </c:scaling>
        <c:delete val="0"/>
        <c:axPos val="l"/>
        <c:majorGridlines/>
        <c:numFmt formatCode="General" sourceLinked="1"/>
        <c:majorTickMark val="out"/>
        <c:minorTickMark val="none"/>
        <c:tickLblPos val="nextTo"/>
        <c:crossAx val="80649216"/>
        <c:crosses val="autoZero"/>
        <c:crossBetween val="between"/>
      </c:valAx>
    </c:plotArea>
    <c:legend>
      <c:legendPos val="r"/>
      <c:layout/>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'F18 Spalt unten'!$C$65</c:f>
              <c:strCache>
                <c:ptCount val="1"/>
                <c:pt idx="0">
                  <c:v>F18</c:v>
                </c:pt>
              </c:strCache>
            </c:strRef>
          </c:tx>
          <c:invertIfNegative val="0"/>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invertIfNegative val="0"/>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invertIfNegative val="0"/>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invertIfNegative val="0"/>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dLbls>
          <c:showLegendKey val="0"/>
          <c:showVal val="0"/>
          <c:showCatName val="0"/>
          <c:showSerName val="0"/>
          <c:showPercent val="0"/>
          <c:showBubbleSize val="0"/>
        </c:dLbls>
        <c:gapWidth val="150"/>
        <c:shape val="cylinder"/>
        <c:axId val="80759808"/>
        <c:axId val="80765696"/>
        <c:axId val="0"/>
      </c:bar3DChart>
      <c:catAx>
        <c:axId val="80759808"/>
        <c:scaling>
          <c:orientation val="minMax"/>
        </c:scaling>
        <c:delete val="0"/>
        <c:axPos val="b"/>
        <c:majorTickMark val="out"/>
        <c:minorTickMark val="none"/>
        <c:tickLblPos val="nextTo"/>
        <c:crossAx val="80765696"/>
        <c:crosses val="autoZero"/>
        <c:auto val="1"/>
        <c:lblAlgn val="ctr"/>
        <c:lblOffset val="100"/>
        <c:noMultiLvlLbl val="0"/>
      </c:catAx>
      <c:valAx>
        <c:axId val="80765696"/>
        <c:scaling>
          <c:orientation val="minMax"/>
        </c:scaling>
        <c:delete val="0"/>
        <c:axPos val="l"/>
        <c:majorGridlines/>
        <c:numFmt formatCode="General" sourceLinked="1"/>
        <c:majorTickMark val="out"/>
        <c:minorTickMark val="none"/>
        <c:tickLblPos val="nextTo"/>
        <c:crossAx val="80759808"/>
        <c:crosses val="autoZero"/>
        <c:crossBetween val="between"/>
      </c:valAx>
    </c:plotArea>
    <c:legend>
      <c:legendPos val="r"/>
      <c:layout/>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307961504811991E-2"/>
          <c:y val="7.4548702245552642E-2"/>
          <c:w val="0.61285783027121665"/>
          <c:h val="0.89719889180519163"/>
        </c:manualLayout>
      </c:layout>
      <c:lineChart>
        <c:grouping val="standard"/>
        <c:varyColors val="0"/>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mooth val="0"/>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mooth val="0"/>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mooth val="0"/>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mooth val="0"/>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mooth val="0"/>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mooth val="0"/>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mooth val="0"/>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mooth val="0"/>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mooth val="0"/>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mooth val="0"/>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mooth val="0"/>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mooth val="0"/>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mooth val="0"/>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mooth val="0"/>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mooth val="0"/>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mooth val="0"/>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mooth val="0"/>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mooth val="0"/>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mooth val="0"/>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mooth val="0"/>
        </c:ser>
        <c:dLbls>
          <c:showLegendKey val="0"/>
          <c:showVal val="0"/>
          <c:showCatName val="0"/>
          <c:showSerName val="0"/>
          <c:showPercent val="0"/>
          <c:showBubbleSize val="0"/>
        </c:dLbls>
        <c:marker val="1"/>
        <c:smooth val="0"/>
        <c:axId val="80842112"/>
        <c:axId val="80856192"/>
      </c:lineChart>
      <c:catAx>
        <c:axId val="80842112"/>
        <c:scaling>
          <c:orientation val="minMax"/>
        </c:scaling>
        <c:delete val="0"/>
        <c:axPos val="b"/>
        <c:majorTickMark val="out"/>
        <c:minorTickMark val="none"/>
        <c:tickLblPos val="nextTo"/>
        <c:crossAx val="80856192"/>
        <c:crosses val="autoZero"/>
        <c:auto val="1"/>
        <c:lblAlgn val="ctr"/>
        <c:lblOffset val="100"/>
        <c:noMultiLvlLbl val="0"/>
      </c:catAx>
      <c:valAx>
        <c:axId val="80856192"/>
        <c:scaling>
          <c:orientation val="minMax"/>
        </c:scaling>
        <c:delete val="0"/>
        <c:axPos val="l"/>
        <c:majorGridlines/>
        <c:numFmt formatCode="General" sourceLinked="1"/>
        <c:majorTickMark val="out"/>
        <c:minorTickMark val="none"/>
        <c:tickLblPos val="nextTo"/>
        <c:crossAx val="80842112"/>
        <c:crosses val="autoZero"/>
        <c:crossBetween val="between"/>
      </c:valAx>
    </c:plotArea>
    <c:legend>
      <c:legendPos val="r"/>
      <c:layout>
        <c:manualLayout>
          <c:xMode val="edge"/>
          <c:yMode val="edge"/>
          <c:x val="0.74749912510936123"/>
          <c:y val="0.16011774569845438"/>
          <c:w val="0.25250087489063888"/>
          <c:h val="0.83717191601050034"/>
        </c:manualLayout>
      </c:layout>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Gegenüberstellungen!$C$5</c:f>
              <c:strCache>
                <c:ptCount val="1"/>
                <c:pt idx="0">
                  <c:v>nFxx</c:v>
                </c:pt>
              </c:strCache>
            </c:strRef>
          </c:tx>
          <c:invertIfNegative val="0"/>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invertIfNegative val="0"/>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invertIfNegative val="0"/>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invertIfNegative val="0"/>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dLbls>
          <c:showLegendKey val="0"/>
          <c:showVal val="0"/>
          <c:showCatName val="0"/>
          <c:showSerName val="0"/>
          <c:showPercent val="0"/>
          <c:showBubbleSize val="0"/>
        </c:dLbls>
        <c:gapWidth val="150"/>
        <c:shape val="cylinder"/>
        <c:axId val="80347520"/>
        <c:axId val="80349056"/>
        <c:axId val="0"/>
      </c:bar3DChart>
      <c:catAx>
        <c:axId val="80347520"/>
        <c:scaling>
          <c:orientation val="minMax"/>
        </c:scaling>
        <c:delete val="0"/>
        <c:axPos val="b"/>
        <c:majorTickMark val="out"/>
        <c:minorTickMark val="none"/>
        <c:tickLblPos val="nextTo"/>
        <c:crossAx val="80349056"/>
        <c:crosses val="autoZero"/>
        <c:auto val="1"/>
        <c:lblAlgn val="ctr"/>
        <c:lblOffset val="100"/>
        <c:noMultiLvlLbl val="0"/>
      </c:catAx>
      <c:valAx>
        <c:axId val="80349056"/>
        <c:scaling>
          <c:orientation val="minMax"/>
        </c:scaling>
        <c:delete val="0"/>
        <c:axPos val="l"/>
        <c:majorGridlines/>
        <c:numFmt formatCode="General" sourceLinked="1"/>
        <c:majorTickMark val="out"/>
        <c:minorTickMark val="none"/>
        <c:tickLblPos val="nextTo"/>
        <c:crossAx val="80347520"/>
        <c:crosses val="autoZero"/>
        <c:crossBetween val="between"/>
      </c:valAx>
    </c:plotArea>
    <c:legend>
      <c:legendPos val="r"/>
      <c:layout/>
      <c:overlay val="0"/>
    </c:legend>
    <c:plotVisOnly val="1"/>
    <c:dispBlanksAs val="gap"/>
    <c:showDLblsOverMax val="0"/>
  </c:chart>
  <c:printSettings>
    <c:headerFooter/>
    <c:pageMargins b="0.78740157499999996" l="0.70000000000000051" r="0.70000000000000051" t="0.78740157499999996" header="0.30000000000000027" footer="0.30000000000000027"/>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Gegenüberstellungen!$D$37</c:f>
              <c:strCache>
                <c:ptCount val="1"/>
                <c:pt idx="0">
                  <c:v>nFxx</c:v>
                </c:pt>
              </c:strCache>
            </c:strRef>
          </c:tx>
          <c:invertIfNegative val="0"/>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invertIfNegative val="0"/>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invertIfNegative val="0"/>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invertIfNegative val="0"/>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dLbls>
          <c:showLegendKey val="0"/>
          <c:showVal val="0"/>
          <c:showCatName val="0"/>
          <c:showSerName val="0"/>
          <c:showPercent val="0"/>
          <c:showBubbleSize val="0"/>
        </c:dLbls>
        <c:gapWidth val="150"/>
        <c:shape val="cylinder"/>
        <c:axId val="80396672"/>
        <c:axId val="80398208"/>
        <c:axId val="0"/>
      </c:bar3DChart>
      <c:catAx>
        <c:axId val="80396672"/>
        <c:scaling>
          <c:orientation val="minMax"/>
        </c:scaling>
        <c:delete val="0"/>
        <c:axPos val="b"/>
        <c:majorTickMark val="out"/>
        <c:minorTickMark val="none"/>
        <c:tickLblPos val="nextTo"/>
        <c:crossAx val="80398208"/>
        <c:crosses val="autoZero"/>
        <c:auto val="1"/>
        <c:lblAlgn val="ctr"/>
        <c:lblOffset val="100"/>
        <c:noMultiLvlLbl val="0"/>
      </c:catAx>
      <c:valAx>
        <c:axId val="80398208"/>
        <c:scaling>
          <c:orientation val="minMax"/>
        </c:scaling>
        <c:delete val="0"/>
        <c:axPos val="l"/>
        <c:majorGridlines/>
        <c:numFmt formatCode="General" sourceLinked="1"/>
        <c:majorTickMark val="out"/>
        <c:minorTickMark val="none"/>
        <c:tickLblPos val="nextTo"/>
        <c:crossAx val="80396672"/>
        <c:crosses val="autoZero"/>
        <c:crossBetween val="between"/>
      </c:valAx>
    </c:plotArea>
    <c:legend>
      <c:legendPos val="r"/>
      <c:layout/>
      <c:overlay val="0"/>
    </c:legend>
    <c:plotVisOnly val="1"/>
    <c:dispBlanksAs val="gap"/>
    <c:showDLblsOverMax val="0"/>
  </c:chart>
  <c:printSettings>
    <c:headerFooter/>
    <c:pageMargins b="0.78740157499999996" l="0.7000000000000004" r="0.7000000000000004" t="0.78740157499999996"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Vergleich Standardabweichung Charge 1/2</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'Kontur aussen F17Chr1'!$C$65</c:f>
              <c:strCache>
                <c:ptCount val="1"/>
                <c:pt idx="0">
                  <c:v>Charge 1</c:v>
                </c:pt>
              </c:strCache>
            </c:strRef>
          </c:tx>
          <c:invertIfNegative val="0"/>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invertIfNegative val="0"/>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dLbls>
          <c:showLegendKey val="0"/>
          <c:showVal val="0"/>
          <c:showCatName val="0"/>
          <c:showSerName val="0"/>
          <c:showPercent val="0"/>
          <c:showBubbleSize val="0"/>
        </c:dLbls>
        <c:gapWidth val="150"/>
        <c:shape val="cylinder"/>
        <c:axId val="61597184"/>
        <c:axId val="61599104"/>
        <c:axId val="0"/>
      </c:bar3DChart>
      <c:catAx>
        <c:axId val="61597184"/>
        <c:scaling>
          <c:orientation val="minMax"/>
        </c:scaling>
        <c:delete val="0"/>
        <c:axPos val="b"/>
        <c:title>
          <c:tx>
            <c:rich>
              <a:bodyPr/>
              <a:lstStyle/>
              <a:p>
                <a:pPr>
                  <a:defRPr/>
                </a:pPr>
                <a:r>
                  <a:rPr lang="en-US"/>
                  <a:t>Messpunkte</a:t>
                </a:r>
              </a:p>
            </c:rich>
          </c:tx>
          <c:overlay val="0"/>
        </c:title>
        <c:majorTickMark val="out"/>
        <c:minorTickMark val="none"/>
        <c:tickLblPos val="nextTo"/>
        <c:crossAx val="61599104"/>
        <c:crosses val="autoZero"/>
        <c:auto val="1"/>
        <c:lblAlgn val="ctr"/>
        <c:lblOffset val="100"/>
        <c:noMultiLvlLbl val="0"/>
      </c:catAx>
      <c:valAx>
        <c:axId val="61599104"/>
        <c:scaling>
          <c:orientation val="minMax"/>
        </c:scaling>
        <c:delete val="0"/>
        <c:axPos val="l"/>
        <c:majorGridlines/>
        <c:title>
          <c:tx>
            <c:rich>
              <a:bodyPr rot="-5400000" vert="horz"/>
              <a:lstStyle/>
              <a:p>
                <a:pPr>
                  <a:defRPr/>
                </a:pPr>
                <a:r>
                  <a:rPr lang="en-US"/>
                  <a:t>Standardabweichung [mm]</a:t>
                </a:r>
              </a:p>
            </c:rich>
          </c:tx>
          <c:overlay val="0"/>
        </c:title>
        <c:numFmt formatCode="General" sourceLinked="1"/>
        <c:majorTickMark val="out"/>
        <c:minorTickMark val="none"/>
        <c:tickLblPos val="nextTo"/>
        <c:crossAx val="61597184"/>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Labor!$E$8</c:f>
              <c:strCache>
                <c:ptCount val="1"/>
                <c:pt idx="0">
                  <c:v>Fxx</c:v>
                </c:pt>
              </c:strCache>
            </c:strRef>
          </c:tx>
          <c:invertIfNegative val="0"/>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invertIfNegative val="0"/>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dLbls>
          <c:showLegendKey val="0"/>
          <c:showVal val="0"/>
          <c:showCatName val="0"/>
          <c:showSerName val="0"/>
          <c:showPercent val="0"/>
          <c:showBubbleSize val="0"/>
        </c:dLbls>
        <c:gapWidth val="150"/>
        <c:shape val="cylinder"/>
        <c:axId val="80407552"/>
        <c:axId val="80417536"/>
        <c:axId val="0"/>
      </c:bar3DChart>
      <c:catAx>
        <c:axId val="80407552"/>
        <c:scaling>
          <c:orientation val="minMax"/>
        </c:scaling>
        <c:delete val="0"/>
        <c:axPos val="b"/>
        <c:majorTickMark val="out"/>
        <c:minorTickMark val="none"/>
        <c:tickLblPos val="nextTo"/>
        <c:crossAx val="80417536"/>
        <c:crosses val="autoZero"/>
        <c:auto val="1"/>
        <c:lblAlgn val="ctr"/>
        <c:lblOffset val="100"/>
        <c:noMultiLvlLbl val="0"/>
      </c:catAx>
      <c:valAx>
        <c:axId val="80417536"/>
        <c:scaling>
          <c:orientation val="minMax"/>
        </c:scaling>
        <c:delete val="0"/>
        <c:axPos val="l"/>
        <c:majorGridlines/>
        <c:numFmt formatCode="General" sourceLinked="1"/>
        <c:majorTickMark val="out"/>
        <c:minorTickMark val="none"/>
        <c:tickLblPos val="nextTo"/>
        <c:crossAx val="80407552"/>
        <c:crosses val="autoZero"/>
        <c:crossBetween val="between"/>
      </c:valAx>
    </c:plotArea>
    <c:legend>
      <c:legendPos val="r"/>
      <c:overlay val="0"/>
    </c:legend>
    <c:plotVisOnly val="1"/>
    <c:dispBlanksAs val="gap"/>
    <c:showDLblsOverMax val="0"/>
  </c:chart>
  <c:printSettings>
    <c:headerFooter/>
    <c:pageMargins b="0.78740157499999996" l="0.70000000000000051" r="0.70000000000000051" t="0.78740157499999996" header="0.30000000000000027" footer="0.30000000000000027"/>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Labor!$C$50</c:f>
              <c:strCache>
                <c:ptCount val="1"/>
                <c:pt idx="0">
                  <c:v>F17</c:v>
                </c:pt>
              </c:strCache>
            </c:strRef>
          </c:tx>
          <c:invertIfNegative val="0"/>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Labor!$C$51</c:f>
              <c:strCache>
                <c:ptCount val="1"/>
                <c:pt idx="0">
                  <c:v>nF17</c:v>
                </c:pt>
              </c:strCache>
            </c:strRef>
          </c:tx>
          <c:invertIfNegative val="0"/>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dLbls>
          <c:showLegendKey val="0"/>
          <c:showVal val="0"/>
          <c:showCatName val="0"/>
          <c:showSerName val="0"/>
          <c:showPercent val="0"/>
          <c:showBubbleSize val="0"/>
        </c:dLbls>
        <c:gapWidth val="150"/>
        <c:shape val="cylinder"/>
        <c:axId val="80471552"/>
        <c:axId val="80473088"/>
        <c:axId val="0"/>
      </c:bar3DChart>
      <c:catAx>
        <c:axId val="80471552"/>
        <c:scaling>
          <c:orientation val="minMax"/>
        </c:scaling>
        <c:delete val="0"/>
        <c:axPos val="b"/>
        <c:majorTickMark val="out"/>
        <c:minorTickMark val="none"/>
        <c:tickLblPos val="nextTo"/>
        <c:crossAx val="80473088"/>
        <c:crosses val="autoZero"/>
        <c:auto val="1"/>
        <c:lblAlgn val="ctr"/>
        <c:lblOffset val="100"/>
        <c:noMultiLvlLbl val="0"/>
      </c:catAx>
      <c:valAx>
        <c:axId val="80473088"/>
        <c:scaling>
          <c:orientation val="minMax"/>
        </c:scaling>
        <c:delete val="0"/>
        <c:axPos val="l"/>
        <c:majorGridlines/>
        <c:numFmt formatCode="General" sourceLinked="1"/>
        <c:majorTickMark val="out"/>
        <c:minorTickMark val="none"/>
        <c:tickLblPos val="nextTo"/>
        <c:crossAx val="80471552"/>
        <c:crosses val="autoZero"/>
        <c:crossBetween val="between"/>
      </c:valAx>
    </c:plotArea>
    <c:legend>
      <c:legendPos val="r"/>
      <c:overlay val="0"/>
    </c:legend>
    <c:plotVisOnly val="1"/>
    <c:dispBlanksAs val="gap"/>
    <c:showDLblsOverMax val="0"/>
  </c:chart>
  <c:printSettings>
    <c:headerFooter/>
    <c:pageMargins b="0.78740157499999996" l="0.70000000000000051" r="0.70000000000000051" t="0.78740157499999996" header="0.30000000000000027" footer="0.30000000000000027"/>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Labor!$C$78</c:f>
              <c:strCache>
                <c:ptCount val="1"/>
                <c:pt idx="0">
                  <c:v>F17</c:v>
                </c:pt>
              </c:strCache>
            </c:strRef>
          </c:tx>
          <c:invertIfNegative val="0"/>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invertIfNegative val="0"/>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dLbls>
          <c:showLegendKey val="0"/>
          <c:showVal val="0"/>
          <c:showCatName val="0"/>
          <c:showSerName val="0"/>
          <c:showPercent val="0"/>
          <c:showBubbleSize val="0"/>
        </c:dLbls>
        <c:gapWidth val="150"/>
        <c:shape val="cylinder"/>
        <c:axId val="80510976"/>
        <c:axId val="80512512"/>
        <c:axId val="0"/>
      </c:bar3DChart>
      <c:catAx>
        <c:axId val="80510976"/>
        <c:scaling>
          <c:orientation val="minMax"/>
        </c:scaling>
        <c:delete val="0"/>
        <c:axPos val="b"/>
        <c:majorTickMark val="out"/>
        <c:minorTickMark val="none"/>
        <c:tickLblPos val="nextTo"/>
        <c:crossAx val="80512512"/>
        <c:crosses val="autoZero"/>
        <c:auto val="1"/>
        <c:lblAlgn val="ctr"/>
        <c:lblOffset val="100"/>
        <c:noMultiLvlLbl val="0"/>
      </c:catAx>
      <c:valAx>
        <c:axId val="80512512"/>
        <c:scaling>
          <c:orientation val="minMax"/>
        </c:scaling>
        <c:delete val="0"/>
        <c:axPos val="l"/>
        <c:majorGridlines/>
        <c:numFmt formatCode="General" sourceLinked="1"/>
        <c:majorTickMark val="out"/>
        <c:minorTickMark val="none"/>
        <c:tickLblPos val="nextTo"/>
        <c:crossAx val="80510976"/>
        <c:crosses val="autoZero"/>
        <c:crossBetween val="between"/>
      </c:valAx>
    </c:plotArea>
    <c:legend>
      <c:legendPos val="r"/>
      <c:layout/>
      <c:overlay val="0"/>
    </c:legend>
    <c:plotVisOnly val="1"/>
    <c:dispBlanksAs val="gap"/>
    <c:showDLblsOverMax val="0"/>
  </c:chart>
  <c:printSettings>
    <c:headerFooter/>
    <c:pageMargins b="0.78740157499999996" l="0.7000000000000004" r="0.7000000000000004" t="0.78740157499999996" header="0.30000000000000021" footer="0.30000000000000021"/>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Labor!$C$107</c:f>
              <c:strCache>
                <c:ptCount val="1"/>
                <c:pt idx="0">
                  <c:v>Fxx</c:v>
                </c:pt>
              </c:strCache>
            </c:strRef>
          </c:tx>
          <c:invertIfNegative val="0"/>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invertIfNegative val="0"/>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dLbls>
          <c:showLegendKey val="0"/>
          <c:showVal val="0"/>
          <c:showCatName val="0"/>
          <c:showSerName val="0"/>
          <c:showPercent val="0"/>
          <c:showBubbleSize val="0"/>
        </c:dLbls>
        <c:gapWidth val="150"/>
        <c:shape val="cylinder"/>
        <c:axId val="80537856"/>
        <c:axId val="81072128"/>
        <c:axId val="0"/>
      </c:bar3DChart>
      <c:catAx>
        <c:axId val="80537856"/>
        <c:scaling>
          <c:orientation val="minMax"/>
        </c:scaling>
        <c:delete val="0"/>
        <c:axPos val="b"/>
        <c:majorTickMark val="out"/>
        <c:minorTickMark val="none"/>
        <c:tickLblPos val="nextTo"/>
        <c:crossAx val="81072128"/>
        <c:crosses val="autoZero"/>
        <c:auto val="1"/>
        <c:lblAlgn val="ctr"/>
        <c:lblOffset val="100"/>
        <c:noMultiLvlLbl val="0"/>
      </c:catAx>
      <c:valAx>
        <c:axId val="81072128"/>
        <c:scaling>
          <c:orientation val="minMax"/>
        </c:scaling>
        <c:delete val="0"/>
        <c:axPos val="l"/>
        <c:majorGridlines/>
        <c:numFmt formatCode="General" sourceLinked="1"/>
        <c:majorTickMark val="out"/>
        <c:minorTickMark val="none"/>
        <c:tickLblPos val="nextTo"/>
        <c:crossAx val="80537856"/>
        <c:crosses val="autoZero"/>
        <c:crossBetween val="between"/>
      </c:valAx>
    </c:plotArea>
    <c:legend>
      <c:legendPos val="r"/>
      <c:layout/>
      <c:overlay val="0"/>
    </c:legend>
    <c:plotVisOnly val="1"/>
    <c:dispBlanksAs val="gap"/>
    <c:showDLblsOverMax val="0"/>
  </c:chart>
  <c:printSettings>
    <c:headerFooter/>
    <c:pageMargins b="0.78740157499999996" l="0.7000000000000004" r="0.7000000000000004" t="0.78740157499999996" header="0.30000000000000021" footer="0.30000000000000021"/>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Labor!$C$136</c:f>
              <c:strCache>
                <c:ptCount val="1"/>
                <c:pt idx="0">
                  <c:v>Fxx</c:v>
                </c:pt>
              </c:strCache>
            </c:strRef>
          </c:tx>
          <c:invertIfNegative val="0"/>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invertIfNegative val="0"/>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dLbls>
          <c:showLegendKey val="0"/>
          <c:showVal val="0"/>
          <c:showCatName val="0"/>
          <c:showSerName val="0"/>
          <c:showPercent val="0"/>
          <c:showBubbleSize val="0"/>
        </c:dLbls>
        <c:gapWidth val="150"/>
        <c:shape val="cylinder"/>
        <c:axId val="81093376"/>
        <c:axId val="81094912"/>
        <c:axId val="0"/>
      </c:bar3DChart>
      <c:catAx>
        <c:axId val="81093376"/>
        <c:scaling>
          <c:orientation val="minMax"/>
        </c:scaling>
        <c:delete val="0"/>
        <c:axPos val="b"/>
        <c:majorTickMark val="out"/>
        <c:minorTickMark val="none"/>
        <c:tickLblPos val="nextTo"/>
        <c:crossAx val="81094912"/>
        <c:crosses val="autoZero"/>
        <c:auto val="1"/>
        <c:lblAlgn val="ctr"/>
        <c:lblOffset val="100"/>
        <c:noMultiLvlLbl val="0"/>
      </c:catAx>
      <c:valAx>
        <c:axId val="81094912"/>
        <c:scaling>
          <c:orientation val="minMax"/>
        </c:scaling>
        <c:delete val="0"/>
        <c:axPos val="l"/>
        <c:majorGridlines/>
        <c:numFmt formatCode="General" sourceLinked="1"/>
        <c:majorTickMark val="out"/>
        <c:minorTickMark val="none"/>
        <c:tickLblPos val="nextTo"/>
        <c:crossAx val="81093376"/>
        <c:crosses val="autoZero"/>
        <c:crossBetween val="between"/>
      </c:valAx>
    </c:plotArea>
    <c:legend>
      <c:legendPos val="r"/>
      <c:overlay val="0"/>
    </c:legend>
    <c:plotVisOnly val="1"/>
    <c:dispBlanksAs val="gap"/>
    <c:showDLblsOverMax val="0"/>
  </c:chart>
  <c:printSettings>
    <c:headerFooter/>
    <c:pageMargins b="0.78740157499999996" l="0.7000000000000004" r="0.7000000000000004" t="0.78740157499999996" header="0.30000000000000021" footer="0.30000000000000021"/>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FehlerVergleich!$C$6</c:f>
              <c:strCache>
                <c:ptCount val="1"/>
                <c:pt idx="0">
                  <c:v>F17</c:v>
                </c:pt>
              </c:strCache>
            </c:strRef>
          </c:tx>
          <c:invertIfNegative val="0"/>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FehlerVergleich!$D$6:$M$6</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val>
        </c:ser>
        <c:ser>
          <c:idx val="1"/>
          <c:order val="1"/>
          <c:tx>
            <c:strRef>
              <c:f>FehlerVergleich!$C$7</c:f>
              <c:strCache>
                <c:ptCount val="1"/>
                <c:pt idx="0">
                  <c:v>nF17</c:v>
                </c:pt>
              </c:strCache>
            </c:strRef>
          </c:tx>
          <c:invertIfNegative val="0"/>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FehlerVergleich!$D$7:$M$7</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dLbls>
          <c:showLegendKey val="0"/>
          <c:showVal val="0"/>
          <c:showCatName val="0"/>
          <c:showSerName val="0"/>
          <c:showPercent val="0"/>
          <c:showBubbleSize val="0"/>
        </c:dLbls>
        <c:gapWidth val="150"/>
        <c:shape val="cylinder"/>
        <c:axId val="72506752"/>
        <c:axId val="72533120"/>
        <c:axId val="0"/>
      </c:bar3DChart>
      <c:catAx>
        <c:axId val="72506752"/>
        <c:scaling>
          <c:orientation val="minMax"/>
        </c:scaling>
        <c:delete val="0"/>
        <c:axPos val="b"/>
        <c:majorTickMark val="out"/>
        <c:minorTickMark val="none"/>
        <c:tickLblPos val="nextTo"/>
        <c:crossAx val="72533120"/>
        <c:crosses val="autoZero"/>
        <c:auto val="1"/>
        <c:lblAlgn val="ctr"/>
        <c:lblOffset val="100"/>
        <c:noMultiLvlLbl val="0"/>
      </c:catAx>
      <c:valAx>
        <c:axId val="72533120"/>
        <c:scaling>
          <c:orientation val="minMax"/>
        </c:scaling>
        <c:delete val="0"/>
        <c:axPos val="l"/>
        <c:majorGridlines/>
        <c:numFmt formatCode="General" sourceLinked="1"/>
        <c:majorTickMark val="out"/>
        <c:minorTickMark val="none"/>
        <c:tickLblPos val="nextTo"/>
        <c:crossAx val="72506752"/>
        <c:crosses val="autoZero"/>
        <c:crossBetween val="between"/>
      </c:valAx>
    </c:plotArea>
    <c:legend>
      <c:legendPos val="r"/>
      <c:overlay val="0"/>
    </c:legend>
    <c:plotVisOnly val="1"/>
    <c:dispBlanksAs val="gap"/>
    <c:showDLblsOverMax val="0"/>
  </c:chart>
  <c:printSettings>
    <c:headerFooter/>
    <c:pageMargins b="0.78740157499999996" l="0.70000000000000018" r="0.70000000000000018" t="0.78740157499999996" header="0.3000000000000001" footer="0.3000000000000001"/>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FehlerVergleich!$C$30</c:f>
              <c:strCache>
                <c:ptCount val="1"/>
                <c:pt idx="0">
                  <c:v>Fxx</c:v>
                </c:pt>
              </c:strCache>
            </c:strRef>
          </c:tx>
          <c:invertIfNegative val="0"/>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FehlerVergleich!$D$30:$M$30</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val>
        </c:ser>
        <c:ser>
          <c:idx val="1"/>
          <c:order val="1"/>
          <c:tx>
            <c:strRef>
              <c:f>FehlerVergleich!$C$31</c:f>
              <c:strCache>
                <c:ptCount val="1"/>
                <c:pt idx="0">
                  <c:v>nFxx</c:v>
                </c:pt>
              </c:strCache>
            </c:strRef>
          </c:tx>
          <c:invertIfNegative val="0"/>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FehlerVergleich!$D$31:$M$31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dLbls>
          <c:showLegendKey val="0"/>
          <c:showVal val="0"/>
          <c:showCatName val="0"/>
          <c:showSerName val="0"/>
          <c:showPercent val="0"/>
          <c:showBubbleSize val="0"/>
        </c:dLbls>
        <c:gapWidth val="150"/>
        <c:shape val="cylinder"/>
        <c:axId val="72545792"/>
        <c:axId val="72547328"/>
        <c:axId val="0"/>
      </c:bar3DChart>
      <c:catAx>
        <c:axId val="72545792"/>
        <c:scaling>
          <c:orientation val="minMax"/>
        </c:scaling>
        <c:delete val="0"/>
        <c:axPos val="b"/>
        <c:majorTickMark val="out"/>
        <c:minorTickMark val="none"/>
        <c:tickLblPos val="nextTo"/>
        <c:crossAx val="72547328"/>
        <c:crosses val="autoZero"/>
        <c:auto val="1"/>
        <c:lblAlgn val="ctr"/>
        <c:lblOffset val="100"/>
        <c:noMultiLvlLbl val="0"/>
      </c:catAx>
      <c:valAx>
        <c:axId val="72547328"/>
        <c:scaling>
          <c:orientation val="minMax"/>
        </c:scaling>
        <c:delete val="0"/>
        <c:axPos val="l"/>
        <c:majorGridlines/>
        <c:numFmt formatCode="General" sourceLinked="1"/>
        <c:majorTickMark val="out"/>
        <c:minorTickMark val="none"/>
        <c:tickLblPos val="nextTo"/>
        <c:crossAx val="72545792"/>
        <c:crosses val="autoZero"/>
        <c:crossBetween val="between"/>
      </c:valAx>
    </c:plotArea>
    <c:legend>
      <c:legendPos val="r"/>
      <c:overlay val="0"/>
    </c:legend>
    <c:plotVisOnly val="1"/>
    <c:dispBlanksAs val="gap"/>
    <c:showDLblsOverMax val="0"/>
  </c:chart>
  <c:printSettings>
    <c:headerFooter/>
    <c:pageMargins b="0.78740157499999996" l="0.70000000000000018" r="0.70000000000000018" t="0.78740157499999996" header="0.3000000000000001" footer="0.3000000000000001"/>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FehlerVergleich!$D$55</c:f>
              <c:strCache>
                <c:ptCount val="1"/>
                <c:pt idx="0">
                  <c:v>F17</c:v>
                </c:pt>
              </c:strCache>
            </c:strRef>
          </c:tx>
          <c:invertIfNegative val="0"/>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FehlerVergleich!$E$55:$L$55</c:f>
              <c:numCache>
                <c:formatCode>General</c:formatCode>
                <c:ptCount val="8"/>
                <c:pt idx="0">
                  <c:v>0.05</c:v>
                </c:pt>
                <c:pt idx="1">
                  <c:v>7.0000000000000007E-2</c:v>
                </c:pt>
                <c:pt idx="2">
                  <c:v>0.04</c:v>
                </c:pt>
                <c:pt idx="3">
                  <c:v>2.5000000000000001E-2</c:v>
                </c:pt>
                <c:pt idx="4">
                  <c:v>0.03</c:v>
                </c:pt>
                <c:pt idx="5">
                  <c:v>2.3E-2</c:v>
                </c:pt>
                <c:pt idx="6">
                  <c:v>0.09</c:v>
                </c:pt>
                <c:pt idx="7">
                  <c:v>0.05</c:v>
                </c:pt>
              </c:numCache>
            </c:numRef>
          </c:val>
        </c:ser>
        <c:ser>
          <c:idx val="1"/>
          <c:order val="1"/>
          <c:tx>
            <c:strRef>
              <c:f>FehlerVergleich!$D$56</c:f>
              <c:strCache>
                <c:ptCount val="1"/>
                <c:pt idx="0">
                  <c:v>nF17</c:v>
                </c:pt>
              </c:strCache>
            </c:strRef>
          </c:tx>
          <c:invertIfNegative val="0"/>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FehlerVergleich!$E$56:$L$56</c:f>
              <c:numCache>
                <c:formatCode>General</c:formatCode>
                <c:ptCount val="8"/>
                <c:pt idx="0">
                  <c:v>0.21</c:v>
                </c:pt>
                <c:pt idx="1">
                  <c:v>2.1000000000000001E-2</c:v>
                </c:pt>
                <c:pt idx="2">
                  <c:v>1.4999999999999999E-2</c:v>
                </c:pt>
                <c:pt idx="3">
                  <c:v>1.9E-2</c:v>
                </c:pt>
                <c:pt idx="4">
                  <c:v>1.7999999999999999E-2</c:v>
                </c:pt>
                <c:pt idx="5">
                  <c:v>1.7000000000000001E-2</c:v>
                </c:pt>
                <c:pt idx="6">
                  <c:v>1.7000000000000001E-2</c:v>
                </c:pt>
                <c:pt idx="7">
                  <c:v>1.2E-2</c:v>
                </c:pt>
              </c:numCache>
            </c:numRef>
          </c:val>
        </c:ser>
        <c:dLbls>
          <c:showLegendKey val="0"/>
          <c:showVal val="0"/>
          <c:showCatName val="0"/>
          <c:showSerName val="0"/>
          <c:showPercent val="0"/>
          <c:showBubbleSize val="0"/>
        </c:dLbls>
        <c:gapWidth val="150"/>
        <c:shape val="cylinder"/>
        <c:axId val="82841600"/>
        <c:axId val="82843136"/>
        <c:axId val="0"/>
      </c:bar3DChart>
      <c:catAx>
        <c:axId val="82841600"/>
        <c:scaling>
          <c:orientation val="minMax"/>
        </c:scaling>
        <c:delete val="0"/>
        <c:axPos val="b"/>
        <c:majorTickMark val="out"/>
        <c:minorTickMark val="none"/>
        <c:tickLblPos val="nextTo"/>
        <c:crossAx val="82843136"/>
        <c:crosses val="autoZero"/>
        <c:auto val="1"/>
        <c:lblAlgn val="ctr"/>
        <c:lblOffset val="100"/>
        <c:noMultiLvlLbl val="0"/>
      </c:catAx>
      <c:valAx>
        <c:axId val="82843136"/>
        <c:scaling>
          <c:orientation val="minMax"/>
        </c:scaling>
        <c:delete val="0"/>
        <c:axPos val="l"/>
        <c:majorGridlines/>
        <c:numFmt formatCode="General" sourceLinked="1"/>
        <c:majorTickMark val="out"/>
        <c:minorTickMark val="none"/>
        <c:tickLblPos val="nextTo"/>
        <c:crossAx val="82841600"/>
        <c:crosses val="autoZero"/>
        <c:crossBetween val="between"/>
      </c:valAx>
    </c:plotArea>
    <c:legend>
      <c:legendPos val="r"/>
      <c:layout/>
      <c:overlay val="0"/>
    </c:legend>
    <c:plotVisOnly val="1"/>
    <c:dispBlanksAs val="gap"/>
    <c:showDLblsOverMax val="0"/>
  </c:chart>
  <c:printSettings>
    <c:headerFooter/>
    <c:pageMargins b="0.78740157499999996" l="0.70000000000000018" r="0.70000000000000018" t="0.78740157499999996" header="0.3000000000000001" footer="0.3000000000000001"/>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FehlerVergleich!$D$78</c:f>
              <c:strCache>
                <c:ptCount val="1"/>
                <c:pt idx="0">
                  <c:v>Fxx</c:v>
                </c:pt>
              </c:strCache>
            </c:strRef>
          </c:tx>
          <c:invertIfNegative val="0"/>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FehlerVergleich!$E$78:$L$78</c:f>
              <c:numCache>
                <c:formatCode>General</c:formatCode>
                <c:ptCount val="8"/>
                <c:pt idx="0">
                  <c:v>0.06</c:v>
                </c:pt>
                <c:pt idx="1">
                  <c:v>0.09</c:v>
                </c:pt>
                <c:pt idx="2">
                  <c:v>7.0000000000000007E-2</c:v>
                </c:pt>
                <c:pt idx="3">
                  <c:v>0.09</c:v>
                </c:pt>
                <c:pt idx="4">
                  <c:v>7.0000000000000007E-2</c:v>
                </c:pt>
                <c:pt idx="5">
                  <c:v>0.06</c:v>
                </c:pt>
                <c:pt idx="6">
                  <c:v>0.11</c:v>
                </c:pt>
                <c:pt idx="7">
                  <c:v>0.4</c:v>
                </c:pt>
              </c:numCache>
            </c:numRef>
          </c:val>
        </c:ser>
        <c:ser>
          <c:idx val="1"/>
          <c:order val="1"/>
          <c:tx>
            <c:strRef>
              <c:f>FehlerVergleich!$D$79</c:f>
              <c:strCache>
                <c:ptCount val="1"/>
                <c:pt idx="0">
                  <c:v>nFxx</c:v>
                </c:pt>
              </c:strCache>
            </c:strRef>
          </c:tx>
          <c:invertIfNegative val="0"/>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FehlerVergleich!$E$79:$L$79</c:f>
              <c:numCache>
                <c:formatCode>General</c:formatCode>
                <c:ptCount val="8"/>
                <c:pt idx="0">
                  <c:v>1.6E-2</c:v>
                </c:pt>
                <c:pt idx="1">
                  <c:v>1.0999999999999999E-2</c:v>
                </c:pt>
                <c:pt idx="2">
                  <c:v>1.2E-2</c:v>
                </c:pt>
                <c:pt idx="3">
                  <c:v>1.4E-2</c:v>
                </c:pt>
                <c:pt idx="4">
                  <c:v>1.7000000000000001E-2</c:v>
                </c:pt>
                <c:pt idx="5">
                  <c:v>1.2999999999999999E-2</c:v>
                </c:pt>
                <c:pt idx="6">
                  <c:v>1.0999999999999999E-2</c:v>
                </c:pt>
                <c:pt idx="7">
                  <c:v>2.1000000000000001E-2</c:v>
                </c:pt>
              </c:numCache>
            </c:numRef>
          </c:val>
        </c:ser>
        <c:dLbls>
          <c:showLegendKey val="0"/>
          <c:showVal val="0"/>
          <c:showCatName val="0"/>
          <c:showSerName val="0"/>
          <c:showPercent val="0"/>
          <c:showBubbleSize val="0"/>
        </c:dLbls>
        <c:gapWidth val="150"/>
        <c:shape val="cylinder"/>
        <c:axId val="82868480"/>
        <c:axId val="82874368"/>
        <c:axId val="0"/>
      </c:bar3DChart>
      <c:catAx>
        <c:axId val="82868480"/>
        <c:scaling>
          <c:orientation val="minMax"/>
        </c:scaling>
        <c:delete val="0"/>
        <c:axPos val="b"/>
        <c:majorTickMark val="out"/>
        <c:minorTickMark val="none"/>
        <c:tickLblPos val="nextTo"/>
        <c:crossAx val="82874368"/>
        <c:crosses val="autoZero"/>
        <c:auto val="1"/>
        <c:lblAlgn val="ctr"/>
        <c:lblOffset val="100"/>
        <c:noMultiLvlLbl val="0"/>
      </c:catAx>
      <c:valAx>
        <c:axId val="82874368"/>
        <c:scaling>
          <c:orientation val="minMax"/>
        </c:scaling>
        <c:delete val="0"/>
        <c:axPos val="l"/>
        <c:majorGridlines/>
        <c:numFmt formatCode="General" sourceLinked="1"/>
        <c:majorTickMark val="out"/>
        <c:minorTickMark val="none"/>
        <c:tickLblPos val="nextTo"/>
        <c:crossAx val="82868480"/>
        <c:crosses val="autoZero"/>
        <c:crossBetween val="between"/>
      </c:valAx>
    </c:plotArea>
    <c:legend>
      <c:legendPos val="r"/>
      <c:layout/>
      <c:overlay val="0"/>
    </c:legend>
    <c:plotVisOnly val="1"/>
    <c:dispBlanksAs val="gap"/>
    <c:showDLblsOverMax val="0"/>
  </c:chart>
  <c:printSettings>
    <c:headerFooter/>
    <c:pageMargins b="0.78740157499999996" l="0.70000000000000018" r="0.70000000000000018" t="0.78740157499999996" header="0.3000000000000001" footer="0.3000000000000001"/>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FehlerVergleich!$D$104</c:f>
              <c:strCache>
                <c:ptCount val="1"/>
                <c:pt idx="0">
                  <c:v>Fxx</c:v>
                </c:pt>
              </c:strCache>
            </c:strRef>
          </c:tx>
          <c:invertIfNegative val="0"/>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invertIfNegative val="0"/>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dLbls>
          <c:showLegendKey val="0"/>
          <c:showVal val="0"/>
          <c:showCatName val="0"/>
          <c:showSerName val="0"/>
          <c:showPercent val="0"/>
          <c:showBubbleSize val="0"/>
        </c:dLbls>
        <c:gapWidth val="150"/>
        <c:shape val="cylinder"/>
        <c:axId val="82899712"/>
        <c:axId val="82901248"/>
        <c:axId val="0"/>
      </c:bar3DChart>
      <c:catAx>
        <c:axId val="82899712"/>
        <c:scaling>
          <c:orientation val="minMax"/>
        </c:scaling>
        <c:delete val="0"/>
        <c:axPos val="b"/>
        <c:majorTickMark val="out"/>
        <c:minorTickMark val="none"/>
        <c:tickLblPos val="nextTo"/>
        <c:crossAx val="82901248"/>
        <c:crosses val="autoZero"/>
        <c:auto val="1"/>
        <c:lblAlgn val="ctr"/>
        <c:lblOffset val="100"/>
        <c:noMultiLvlLbl val="0"/>
      </c:catAx>
      <c:valAx>
        <c:axId val="82901248"/>
        <c:scaling>
          <c:orientation val="minMax"/>
        </c:scaling>
        <c:delete val="0"/>
        <c:axPos val="l"/>
        <c:majorGridlines/>
        <c:numFmt formatCode="General" sourceLinked="1"/>
        <c:majorTickMark val="out"/>
        <c:minorTickMark val="none"/>
        <c:tickLblPos val="nextTo"/>
        <c:crossAx val="82899712"/>
        <c:crosses val="autoZero"/>
        <c:crossBetween val="between"/>
      </c:valAx>
    </c:plotArea>
    <c:legend>
      <c:legendPos val="r"/>
      <c:layout/>
      <c:overlay val="0"/>
    </c:legend>
    <c:plotVisOnly val="1"/>
    <c:dispBlanksAs val="gap"/>
    <c:showDLblsOverMax val="0"/>
  </c:chart>
  <c:printSettings>
    <c:headerFooter/>
    <c:pageMargins b="0.78740157499999996" l="0.70000000000000018" r="0.70000000000000018" t="0.78740157499999996"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1" i="1"/>
              <a:t>Überlagerung Messwerte je Teil</a:t>
            </a:r>
          </a:p>
        </c:rich>
      </c:tx>
      <c:overlay val="0"/>
    </c:title>
    <c:autoTitleDeleted val="0"/>
    <c:plotArea>
      <c:layout/>
      <c:lineChart>
        <c:grouping val="standard"/>
        <c:varyColors val="0"/>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mooth val="0"/>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mooth val="0"/>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mooth val="0"/>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mooth val="0"/>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mooth val="0"/>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mooth val="0"/>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mooth val="0"/>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mooth val="0"/>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mooth val="0"/>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mooth val="0"/>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mooth val="0"/>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mooth val="0"/>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mooth val="0"/>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mooth val="0"/>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mooth val="0"/>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mooth val="0"/>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mooth val="0"/>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mooth val="0"/>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mooth val="0"/>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mooth val="0"/>
        </c:ser>
        <c:dLbls>
          <c:showLegendKey val="0"/>
          <c:showVal val="0"/>
          <c:showCatName val="0"/>
          <c:showSerName val="0"/>
          <c:showPercent val="0"/>
          <c:showBubbleSize val="0"/>
        </c:dLbls>
        <c:marker val="1"/>
        <c:smooth val="0"/>
        <c:axId val="71539712"/>
        <c:axId val="71545984"/>
      </c:lineChart>
      <c:catAx>
        <c:axId val="71539712"/>
        <c:scaling>
          <c:orientation val="minMax"/>
        </c:scaling>
        <c:delete val="0"/>
        <c:axPos val="b"/>
        <c:title>
          <c:tx>
            <c:rich>
              <a:bodyPr/>
              <a:lstStyle/>
              <a:p>
                <a:pPr>
                  <a:defRPr/>
                </a:pPr>
                <a:r>
                  <a:rPr lang="en-US"/>
                  <a:t>Messpunkte</a:t>
                </a:r>
              </a:p>
            </c:rich>
          </c:tx>
          <c:overlay val="0"/>
        </c:title>
        <c:majorTickMark val="out"/>
        <c:minorTickMark val="none"/>
        <c:tickLblPos val="nextTo"/>
        <c:crossAx val="71545984"/>
        <c:crosses val="autoZero"/>
        <c:auto val="1"/>
        <c:lblAlgn val="ctr"/>
        <c:lblOffset val="100"/>
        <c:noMultiLvlLbl val="0"/>
      </c:catAx>
      <c:valAx>
        <c:axId val="71545984"/>
        <c:scaling>
          <c:orientation val="minMax"/>
        </c:scaling>
        <c:delete val="0"/>
        <c:axPos val="l"/>
        <c:majorGridlines/>
        <c:title>
          <c:tx>
            <c:rich>
              <a:bodyPr rot="-5400000" vert="horz"/>
              <a:lstStyle/>
              <a:p>
                <a:pPr>
                  <a:defRPr/>
                </a:pPr>
                <a:r>
                  <a:rPr lang="en-US"/>
                  <a:t>Messwert [mm]</a:t>
                </a:r>
              </a:p>
            </c:rich>
          </c:tx>
          <c:overlay val="0"/>
        </c:title>
        <c:numFmt formatCode="General" sourceLinked="1"/>
        <c:majorTickMark val="out"/>
        <c:minorTickMark val="none"/>
        <c:tickLblPos val="nextTo"/>
        <c:crossAx val="71539712"/>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US"/>
              <a:t>F19 Kontur</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'F19'!$C$25</c:f>
              <c:strCache>
                <c:ptCount val="1"/>
                <c:pt idx="0">
                  <c:v>Standardab.</c:v>
                </c:pt>
              </c:strCache>
            </c:strRef>
          </c:tx>
          <c:invertIfNegative val="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'F19'!$D$25:$M$25</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dLbls>
          <c:showLegendKey val="0"/>
          <c:showVal val="0"/>
          <c:showCatName val="0"/>
          <c:showSerName val="0"/>
          <c:showPercent val="0"/>
          <c:showBubbleSize val="0"/>
        </c:dLbls>
        <c:gapWidth val="150"/>
        <c:shape val="cylinder"/>
        <c:axId val="82657664"/>
        <c:axId val="82659200"/>
        <c:axId val="0"/>
      </c:bar3DChart>
      <c:catAx>
        <c:axId val="82657664"/>
        <c:scaling>
          <c:orientation val="minMax"/>
        </c:scaling>
        <c:delete val="0"/>
        <c:axPos val="b"/>
        <c:majorTickMark val="out"/>
        <c:minorTickMark val="none"/>
        <c:tickLblPos val="nextTo"/>
        <c:crossAx val="82659200"/>
        <c:crosses val="autoZero"/>
        <c:auto val="1"/>
        <c:lblAlgn val="ctr"/>
        <c:lblOffset val="100"/>
        <c:noMultiLvlLbl val="0"/>
      </c:catAx>
      <c:valAx>
        <c:axId val="82659200"/>
        <c:scaling>
          <c:orientation val="minMax"/>
        </c:scaling>
        <c:delete val="0"/>
        <c:axPos val="l"/>
        <c:majorGridlines/>
        <c:numFmt formatCode="General" sourceLinked="1"/>
        <c:majorTickMark val="out"/>
        <c:minorTickMark val="none"/>
        <c:tickLblPos val="nextTo"/>
        <c:crossAx val="82657664"/>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US"/>
              <a:t>Gerundeter Fehler F19 Kontur</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'F19'!$C$28</c:f>
              <c:strCache>
                <c:ptCount val="1"/>
                <c:pt idx="0">
                  <c:v>△₉₅ ger.</c:v>
                </c:pt>
              </c:strCache>
            </c:strRef>
          </c:tx>
          <c:invertIfNegative val="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'F19'!$D$28:$M$28</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dLbls>
          <c:showLegendKey val="0"/>
          <c:showVal val="0"/>
          <c:showCatName val="0"/>
          <c:showSerName val="0"/>
          <c:showPercent val="0"/>
          <c:showBubbleSize val="0"/>
        </c:dLbls>
        <c:gapWidth val="150"/>
        <c:shape val="cylinder"/>
        <c:axId val="82675968"/>
        <c:axId val="82685952"/>
        <c:axId val="0"/>
      </c:bar3DChart>
      <c:catAx>
        <c:axId val="82675968"/>
        <c:scaling>
          <c:orientation val="minMax"/>
        </c:scaling>
        <c:delete val="0"/>
        <c:axPos val="b"/>
        <c:majorTickMark val="out"/>
        <c:minorTickMark val="none"/>
        <c:tickLblPos val="nextTo"/>
        <c:crossAx val="82685952"/>
        <c:crosses val="autoZero"/>
        <c:auto val="1"/>
        <c:lblAlgn val="ctr"/>
        <c:lblOffset val="100"/>
        <c:noMultiLvlLbl val="0"/>
      </c:catAx>
      <c:valAx>
        <c:axId val="82685952"/>
        <c:scaling>
          <c:orientation val="minMax"/>
        </c:scaling>
        <c:delete val="0"/>
        <c:axPos val="l"/>
        <c:majorGridlines/>
        <c:numFmt formatCode="General" sourceLinked="1"/>
        <c:majorTickMark val="out"/>
        <c:minorTickMark val="none"/>
        <c:tickLblPos val="nextTo"/>
        <c:crossAx val="82675968"/>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'F19'!$D$4:$M$4</c:f>
              <c:numCache>
                <c:formatCode>General</c:formatCode>
                <c:ptCount val="10"/>
                <c:pt idx="0">
                  <c:v>-9.68</c:v>
                </c:pt>
                <c:pt idx="1">
                  <c:v>-1.57</c:v>
                </c:pt>
                <c:pt idx="2">
                  <c:v>-1.48</c:v>
                </c:pt>
                <c:pt idx="3">
                  <c:v>0.44</c:v>
                </c:pt>
                <c:pt idx="4">
                  <c:v>1.82</c:v>
                </c:pt>
                <c:pt idx="5">
                  <c:v>1.75</c:v>
                </c:pt>
                <c:pt idx="6">
                  <c:v>0.19</c:v>
                </c:pt>
                <c:pt idx="7">
                  <c:v>-3.38</c:v>
                </c:pt>
                <c:pt idx="8">
                  <c:v>-5.82</c:v>
                </c:pt>
                <c:pt idx="9">
                  <c:v>-13.28</c:v>
                </c:pt>
              </c:numCache>
            </c:numRef>
          </c:val>
          <c:smooth val="0"/>
        </c:ser>
        <c:ser>
          <c:idx val="1"/>
          <c:order val="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'F19'!$D$5:$M$5</c:f>
              <c:numCache>
                <c:formatCode>General</c:formatCode>
                <c:ptCount val="10"/>
                <c:pt idx="0">
                  <c:v>-8.92</c:v>
                </c:pt>
                <c:pt idx="1">
                  <c:v>-1.28</c:v>
                </c:pt>
                <c:pt idx="2">
                  <c:v>-1.31</c:v>
                </c:pt>
                <c:pt idx="3">
                  <c:v>0.44</c:v>
                </c:pt>
                <c:pt idx="4">
                  <c:v>1.74</c:v>
                </c:pt>
                <c:pt idx="5">
                  <c:v>1.69</c:v>
                </c:pt>
                <c:pt idx="6">
                  <c:v>0.24</c:v>
                </c:pt>
                <c:pt idx="7">
                  <c:v>-3.26</c:v>
                </c:pt>
                <c:pt idx="8">
                  <c:v>-5.48</c:v>
                </c:pt>
                <c:pt idx="9">
                  <c:v>-12.9</c:v>
                </c:pt>
              </c:numCache>
            </c:numRef>
          </c:val>
          <c:smooth val="0"/>
        </c:ser>
        <c:ser>
          <c:idx val="2"/>
          <c:order val="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'F19'!$D$6:$M$6</c:f>
              <c:numCache>
                <c:formatCode>General</c:formatCode>
                <c:ptCount val="10"/>
                <c:pt idx="0">
                  <c:v>-8.56</c:v>
                </c:pt>
                <c:pt idx="1">
                  <c:v>-1.1599999999999999</c:v>
                </c:pt>
                <c:pt idx="2">
                  <c:v>-1.26</c:v>
                </c:pt>
                <c:pt idx="3">
                  <c:v>0.44</c:v>
                </c:pt>
                <c:pt idx="4">
                  <c:v>1.7</c:v>
                </c:pt>
                <c:pt idx="5">
                  <c:v>1.67</c:v>
                </c:pt>
                <c:pt idx="6">
                  <c:v>0.26</c:v>
                </c:pt>
                <c:pt idx="7">
                  <c:v>-3.2</c:v>
                </c:pt>
                <c:pt idx="8">
                  <c:v>-5.45</c:v>
                </c:pt>
                <c:pt idx="9">
                  <c:v>-12.95</c:v>
                </c:pt>
              </c:numCache>
            </c:numRef>
          </c:val>
          <c:smooth val="0"/>
        </c:ser>
        <c:ser>
          <c:idx val="3"/>
          <c:order val="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'F19'!$D$7:$M$7</c:f>
              <c:numCache>
                <c:formatCode>General</c:formatCode>
                <c:ptCount val="10"/>
                <c:pt idx="0">
                  <c:v>-7.52</c:v>
                </c:pt>
                <c:pt idx="1">
                  <c:v>-0.78</c:v>
                </c:pt>
                <c:pt idx="2">
                  <c:v>-1.06</c:v>
                </c:pt>
                <c:pt idx="3">
                  <c:v>0.37</c:v>
                </c:pt>
                <c:pt idx="4">
                  <c:v>1.48</c:v>
                </c:pt>
                <c:pt idx="5">
                  <c:v>1.48</c:v>
                </c:pt>
                <c:pt idx="6">
                  <c:v>0.28000000000000003</c:v>
                </c:pt>
                <c:pt idx="7">
                  <c:v>-2.93</c:v>
                </c:pt>
                <c:pt idx="8">
                  <c:v>-4.93</c:v>
                </c:pt>
                <c:pt idx="9">
                  <c:v>-11.7</c:v>
                </c:pt>
              </c:numCache>
            </c:numRef>
          </c:val>
          <c:smooth val="0"/>
        </c:ser>
        <c:ser>
          <c:idx val="4"/>
          <c:order val="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'F19'!$D$8:$M$8</c:f>
              <c:numCache>
                <c:formatCode>General</c:formatCode>
                <c:ptCount val="10"/>
                <c:pt idx="0">
                  <c:v>-7.88</c:v>
                </c:pt>
                <c:pt idx="1">
                  <c:v>-0.95</c:v>
                </c:pt>
                <c:pt idx="2">
                  <c:v>-1.1299999999999999</c:v>
                </c:pt>
                <c:pt idx="3">
                  <c:v>0.41</c:v>
                </c:pt>
                <c:pt idx="4">
                  <c:v>1.57</c:v>
                </c:pt>
                <c:pt idx="5">
                  <c:v>1.56</c:v>
                </c:pt>
                <c:pt idx="6">
                  <c:v>0.27</c:v>
                </c:pt>
                <c:pt idx="7">
                  <c:v>-3.06</c:v>
                </c:pt>
                <c:pt idx="8">
                  <c:v>-5.19</c:v>
                </c:pt>
                <c:pt idx="9">
                  <c:v>-12.34</c:v>
                </c:pt>
              </c:numCache>
            </c:numRef>
          </c:val>
          <c:smooth val="0"/>
        </c:ser>
        <c:ser>
          <c:idx val="5"/>
          <c:order val="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'F19'!$D$9:$M$9</c:f>
              <c:numCache>
                <c:formatCode>General</c:formatCode>
                <c:ptCount val="10"/>
                <c:pt idx="0">
                  <c:v>-8.08</c:v>
                </c:pt>
                <c:pt idx="1">
                  <c:v>-0.91</c:v>
                </c:pt>
                <c:pt idx="2">
                  <c:v>-1.1000000000000001</c:v>
                </c:pt>
                <c:pt idx="3">
                  <c:v>0.42</c:v>
                </c:pt>
                <c:pt idx="4">
                  <c:v>1.62</c:v>
                </c:pt>
                <c:pt idx="5">
                  <c:v>1.63</c:v>
                </c:pt>
                <c:pt idx="6">
                  <c:v>0.28000000000000003</c:v>
                </c:pt>
                <c:pt idx="7">
                  <c:v>-3.17</c:v>
                </c:pt>
                <c:pt idx="8">
                  <c:v>-5.38</c:v>
                </c:pt>
                <c:pt idx="9">
                  <c:v>-12.69</c:v>
                </c:pt>
              </c:numCache>
            </c:numRef>
          </c:val>
          <c:smooth val="0"/>
        </c:ser>
        <c:ser>
          <c:idx val="6"/>
          <c:order val="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'F19'!$D$10:$M$10</c:f>
              <c:numCache>
                <c:formatCode>General</c:formatCode>
                <c:ptCount val="10"/>
                <c:pt idx="0">
                  <c:v>-7.67</c:v>
                </c:pt>
                <c:pt idx="1">
                  <c:v>-0.81</c:v>
                </c:pt>
                <c:pt idx="2">
                  <c:v>-1.05</c:v>
                </c:pt>
                <c:pt idx="3">
                  <c:v>0.43</c:v>
                </c:pt>
                <c:pt idx="4">
                  <c:v>1.57</c:v>
                </c:pt>
                <c:pt idx="5">
                  <c:v>1.58</c:v>
                </c:pt>
                <c:pt idx="6">
                  <c:v>0.31</c:v>
                </c:pt>
                <c:pt idx="7">
                  <c:v>-3.08</c:v>
                </c:pt>
                <c:pt idx="8">
                  <c:v>-5.26</c:v>
                </c:pt>
                <c:pt idx="9">
                  <c:v>-12.49</c:v>
                </c:pt>
              </c:numCache>
            </c:numRef>
          </c:val>
          <c:smooth val="0"/>
        </c:ser>
        <c:ser>
          <c:idx val="7"/>
          <c:order val="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'F19'!$D$11:$M$11</c:f>
              <c:numCache>
                <c:formatCode>General</c:formatCode>
                <c:ptCount val="10"/>
                <c:pt idx="0">
                  <c:v>-7.24</c:v>
                </c:pt>
                <c:pt idx="1">
                  <c:v>-0.64</c:v>
                </c:pt>
                <c:pt idx="2">
                  <c:v>-0.94</c:v>
                </c:pt>
                <c:pt idx="3">
                  <c:v>0.4</c:v>
                </c:pt>
                <c:pt idx="4">
                  <c:v>1.39</c:v>
                </c:pt>
                <c:pt idx="5">
                  <c:v>1.39</c:v>
                </c:pt>
                <c:pt idx="6">
                  <c:v>0.31</c:v>
                </c:pt>
                <c:pt idx="7">
                  <c:v>-2.83</c:v>
                </c:pt>
                <c:pt idx="8">
                  <c:v>-4.82</c:v>
                </c:pt>
                <c:pt idx="9">
                  <c:v>-11.57</c:v>
                </c:pt>
              </c:numCache>
            </c:numRef>
          </c:val>
          <c:smooth val="0"/>
        </c:ser>
        <c:ser>
          <c:idx val="8"/>
          <c:order val="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'F19'!$D$12:$M$12</c:f>
              <c:numCache>
                <c:formatCode>General</c:formatCode>
                <c:ptCount val="10"/>
                <c:pt idx="0">
                  <c:v>-7.02</c:v>
                </c:pt>
                <c:pt idx="1">
                  <c:v>-0.71</c:v>
                </c:pt>
                <c:pt idx="2">
                  <c:v>-1.01</c:v>
                </c:pt>
                <c:pt idx="3">
                  <c:v>0.36</c:v>
                </c:pt>
                <c:pt idx="4">
                  <c:v>1.37</c:v>
                </c:pt>
                <c:pt idx="5">
                  <c:v>1.38</c:v>
                </c:pt>
                <c:pt idx="6">
                  <c:v>0.3</c:v>
                </c:pt>
                <c:pt idx="7">
                  <c:v>-2.78</c:v>
                </c:pt>
                <c:pt idx="8">
                  <c:v>-4.72</c:v>
                </c:pt>
                <c:pt idx="9">
                  <c:v>-11.38</c:v>
                </c:pt>
              </c:numCache>
            </c:numRef>
          </c:val>
          <c:smooth val="0"/>
        </c:ser>
        <c:ser>
          <c:idx val="9"/>
          <c:order val="9"/>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'F19'!$D$13:$M$13</c:f>
              <c:numCache>
                <c:formatCode>General</c:formatCode>
                <c:ptCount val="10"/>
                <c:pt idx="0">
                  <c:v>-7.33</c:v>
                </c:pt>
                <c:pt idx="1">
                  <c:v>-1.02</c:v>
                </c:pt>
                <c:pt idx="2">
                  <c:v>-1.1499999999999999</c:v>
                </c:pt>
                <c:pt idx="3">
                  <c:v>0.44</c:v>
                </c:pt>
                <c:pt idx="4">
                  <c:v>1.61</c:v>
                </c:pt>
                <c:pt idx="5">
                  <c:v>1.61</c:v>
                </c:pt>
                <c:pt idx="6">
                  <c:v>0.32</c:v>
                </c:pt>
                <c:pt idx="7">
                  <c:v>-3.04</c:v>
                </c:pt>
                <c:pt idx="8">
                  <c:v>-5.21</c:v>
                </c:pt>
                <c:pt idx="9">
                  <c:v>-12.49</c:v>
                </c:pt>
              </c:numCache>
            </c:numRef>
          </c:val>
          <c:smooth val="0"/>
        </c:ser>
        <c:ser>
          <c:idx val="10"/>
          <c:order val="1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'F19'!$D$14:$M$14</c:f>
              <c:numCache>
                <c:formatCode>General</c:formatCode>
                <c:ptCount val="10"/>
                <c:pt idx="0">
                  <c:v>-7.97</c:v>
                </c:pt>
                <c:pt idx="1">
                  <c:v>-0.98</c:v>
                </c:pt>
                <c:pt idx="2">
                  <c:v>-1.1000000000000001</c:v>
                </c:pt>
                <c:pt idx="3">
                  <c:v>0.42</c:v>
                </c:pt>
                <c:pt idx="4">
                  <c:v>1.57</c:v>
                </c:pt>
                <c:pt idx="5">
                  <c:v>1.57</c:v>
                </c:pt>
                <c:pt idx="6">
                  <c:v>0.35</c:v>
                </c:pt>
                <c:pt idx="7">
                  <c:v>-2.96</c:v>
                </c:pt>
                <c:pt idx="8">
                  <c:v>-5.0599999999999996</c:v>
                </c:pt>
                <c:pt idx="9">
                  <c:v>-12.09</c:v>
                </c:pt>
              </c:numCache>
            </c:numRef>
          </c:val>
          <c:smooth val="0"/>
        </c:ser>
        <c:ser>
          <c:idx val="11"/>
          <c:order val="1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'F19'!$D$15:$M$15</c:f>
              <c:numCache>
                <c:formatCode>General</c:formatCode>
                <c:ptCount val="10"/>
                <c:pt idx="0">
                  <c:v>-8.15</c:v>
                </c:pt>
                <c:pt idx="1">
                  <c:v>-0.83</c:v>
                </c:pt>
                <c:pt idx="2">
                  <c:v>-1.1200000000000001</c:v>
                </c:pt>
                <c:pt idx="3">
                  <c:v>0.4</c:v>
                </c:pt>
                <c:pt idx="4">
                  <c:v>1.57</c:v>
                </c:pt>
                <c:pt idx="5">
                  <c:v>1.58</c:v>
                </c:pt>
                <c:pt idx="6">
                  <c:v>0.31</c:v>
                </c:pt>
                <c:pt idx="7">
                  <c:v>-3.04</c:v>
                </c:pt>
                <c:pt idx="8">
                  <c:v>-5.14</c:v>
                </c:pt>
                <c:pt idx="9">
                  <c:v>-12.48</c:v>
                </c:pt>
              </c:numCache>
            </c:numRef>
          </c:val>
          <c:smooth val="0"/>
        </c:ser>
        <c:ser>
          <c:idx val="12"/>
          <c:order val="1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'F19'!$D$16:$M$16</c:f>
              <c:numCache>
                <c:formatCode>General</c:formatCode>
                <c:ptCount val="10"/>
                <c:pt idx="0">
                  <c:v>-7.68</c:v>
                </c:pt>
                <c:pt idx="1">
                  <c:v>-0.95</c:v>
                </c:pt>
                <c:pt idx="2">
                  <c:v>-1.1299999999999999</c:v>
                </c:pt>
                <c:pt idx="3">
                  <c:v>0.4</c:v>
                </c:pt>
                <c:pt idx="4">
                  <c:v>1.56</c:v>
                </c:pt>
                <c:pt idx="5">
                  <c:v>1.57</c:v>
                </c:pt>
                <c:pt idx="6">
                  <c:v>0.34</c:v>
                </c:pt>
                <c:pt idx="7">
                  <c:v>-2.96</c:v>
                </c:pt>
                <c:pt idx="8">
                  <c:v>-5.0599999999999996</c:v>
                </c:pt>
                <c:pt idx="9">
                  <c:v>-12.1</c:v>
                </c:pt>
              </c:numCache>
            </c:numRef>
          </c:val>
          <c:smooth val="0"/>
        </c:ser>
        <c:ser>
          <c:idx val="13"/>
          <c:order val="1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'F19'!$D$17:$M$17</c:f>
              <c:numCache>
                <c:formatCode>General</c:formatCode>
                <c:ptCount val="10"/>
                <c:pt idx="0">
                  <c:v>-8.16</c:v>
                </c:pt>
                <c:pt idx="1">
                  <c:v>-0.87</c:v>
                </c:pt>
                <c:pt idx="2">
                  <c:v>-1.1000000000000001</c:v>
                </c:pt>
                <c:pt idx="3">
                  <c:v>0.39</c:v>
                </c:pt>
                <c:pt idx="4">
                  <c:v>1.52</c:v>
                </c:pt>
                <c:pt idx="5">
                  <c:v>1.54</c:v>
                </c:pt>
                <c:pt idx="6">
                  <c:v>0.35</c:v>
                </c:pt>
                <c:pt idx="7">
                  <c:v>-2.89</c:v>
                </c:pt>
                <c:pt idx="8">
                  <c:v>-4.88</c:v>
                </c:pt>
                <c:pt idx="9">
                  <c:v>-11.62</c:v>
                </c:pt>
              </c:numCache>
            </c:numRef>
          </c:val>
          <c:smooth val="0"/>
        </c:ser>
        <c:ser>
          <c:idx val="14"/>
          <c:order val="1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'F19'!$D$18:$M$18</c:f>
              <c:numCache>
                <c:formatCode>General</c:formatCode>
                <c:ptCount val="10"/>
                <c:pt idx="0">
                  <c:v>-8.6</c:v>
                </c:pt>
                <c:pt idx="1">
                  <c:v>-1.05</c:v>
                </c:pt>
                <c:pt idx="2">
                  <c:v>-1.19</c:v>
                </c:pt>
                <c:pt idx="3">
                  <c:v>0.42</c:v>
                </c:pt>
                <c:pt idx="4">
                  <c:v>1.68</c:v>
                </c:pt>
                <c:pt idx="5">
                  <c:v>1.68</c:v>
                </c:pt>
                <c:pt idx="6">
                  <c:v>0.34</c:v>
                </c:pt>
                <c:pt idx="7">
                  <c:v>-3.1</c:v>
                </c:pt>
                <c:pt idx="8">
                  <c:v>-5.24</c:v>
                </c:pt>
                <c:pt idx="9">
                  <c:v>-12.36</c:v>
                </c:pt>
              </c:numCache>
            </c:numRef>
          </c:val>
          <c:smooth val="0"/>
        </c:ser>
        <c:ser>
          <c:idx val="15"/>
          <c:order val="1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'F19'!$D$19:$M$19</c:f>
              <c:numCache>
                <c:formatCode>General</c:formatCode>
                <c:ptCount val="10"/>
                <c:pt idx="0">
                  <c:v>-8.64</c:v>
                </c:pt>
                <c:pt idx="1">
                  <c:v>-1.03</c:v>
                </c:pt>
                <c:pt idx="2">
                  <c:v>-1.1599999999999999</c:v>
                </c:pt>
                <c:pt idx="3">
                  <c:v>0.42</c:v>
                </c:pt>
                <c:pt idx="4">
                  <c:v>1.62</c:v>
                </c:pt>
                <c:pt idx="5">
                  <c:v>1.61</c:v>
                </c:pt>
                <c:pt idx="6">
                  <c:v>0.33</c:v>
                </c:pt>
                <c:pt idx="7">
                  <c:v>-3.03</c:v>
                </c:pt>
                <c:pt idx="8">
                  <c:v>-5.21</c:v>
                </c:pt>
                <c:pt idx="9">
                  <c:v>-12.53</c:v>
                </c:pt>
              </c:numCache>
            </c:numRef>
          </c:val>
          <c:smooth val="0"/>
        </c:ser>
        <c:ser>
          <c:idx val="16"/>
          <c:order val="1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'F19'!$D$20:$M$20</c:f>
              <c:numCache>
                <c:formatCode>General</c:formatCode>
                <c:ptCount val="10"/>
                <c:pt idx="0">
                  <c:v>-8.41</c:v>
                </c:pt>
                <c:pt idx="1">
                  <c:v>-0.97</c:v>
                </c:pt>
                <c:pt idx="2">
                  <c:v>-1.1100000000000001</c:v>
                </c:pt>
                <c:pt idx="3">
                  <c:v>0.4</c:v>
                </c:pt>
                <c:pt idx="4">
                  <c:v>1.55</c:v>
                </c:pt>
                <c:pt idx="5">
                  <c:v>1.54</c:v>
                </c:pt>
                <c:pt idx="6">
                  <c:v>0.31</c:v>
                </c:pt>
                <c:pt idx="7">
                  <c:v>-2.97</c:v>
                </c:pt>
                <c:pt idx="8">
                  <c:v>-4.9800000000000004</c:v>
                </c:pt>
                <c:pt idx="9">
                  <c:v>-11.79</c:v>
                </c:pt>
              </c:numCache>
            </c:numRef>
          </c:val>
          <c:smooth val="0"/>
        </c:ser>
        <c:ser>
          <c:idx val="17"/>
          <c:order val="1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'F19'!$D$21:$M$21</c:f>
              <c:numCache>
                <c:formatCode>General</c:formatCode>
                <c:ptCount val="10"/>
                <c:pt idx="0">
                  <c:v>-8.02</c:v>
                </c:pt>
                <c:pt idx="1">
                  <c:v>-0.92</c:v>
                </c:pt>
                <c:pt idx="2">
                  <c:v>-1.1299999999999999</c:v>
                </c:pt>
                <c:pt idx="3">
                  <c:v>0.39</c:v>
                </c:pt>
                <c:pt idx="4">
                  <c:v>1.52</c:v>
                </c:pt>
                <c:pt idx="5">
                  <c:v>1.52</c:v>
                </c:pt>
                <c:pt idx="6">
                  <c:v>0.32</c:v>
                </c:pt>
                <c:pt idx="7">
                  <c:v>-2.89</c:v>
                </c:pt>
                <c:pt idx="8">
                  <c:v>-4.91</c:v>
                </c:pt>
                <c:pt idx="9">
                  <c:v>-12.36</c:v>
                </c:pt>
              </c:numCache>
            </c:numRef>
          </c:val>
          <c:smooth val="0"/>
        </c:ser>
        <c:ser>
          <c:idx val="18"/>
          <c:order val="1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'F19'!$D$22:$M$22</c:f>
              <c:numCache>
                <c:formatCode>General</c:formatCode>
                <c:ptCount val="10"/>
                <c:pt idx="0">
                  <c:v>-8.65</c:v>
                </c:pt>
                <c:pt idx="1">
                  <c:v>-1.06</c:v>
                </c:pt>
                <c:pt idx="2">
                  <c:v>-1.22</c:v>
                </c:pt>
                <c:pt idx="3">
                  <c:v>0.39</c:v>
                </c:pt>
                <c:pt idx="4">
                  <c:v>1.64</c:v>
                </c:pt>
                <c:pt idx="5">
                  <c:v>1.64</c:v>
                </c:pt>
                <c:pt idx="6">
                  <c:v>0.31</c:v>
                </c:pt>
                <c:pt idx="7">
                  <c:v>-3.1</c:v>
                </c:pt>
                <c:pt idx="8">
                  <c:v>-5.17</c:v>
                </c:pt>
                <c:pt idx="9">
                  <c:v>-12.64</c:v>
                </c:pt>
              </c:numCache>
            </c:numRef>
          </c:val>
          <c:smooth val="0"/>
        </c:ser>
        <c:ser>
          <c:idx val="19"/>
          <c:order val="19"/>
          <c:marker>
            <c:spPr>
              <a:blipFill>
                <a:blip xmlns:r="http://schemas.openxmlformats.org/officeDocument/2006/relationships" r:embed="rId1"/>
                <a:tile tx="0" ty="0" sx="100000" sy="100000" flip="none" algn="tl"/>
              </a:blipFill>
            </c:spPr>
          </c:marker>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'F19'!$D$23:$M$23</c:f>
              <c:numCache>
                <c:formatCode>General</c:formatCode>
                <c:ptCount val="10"/>
                <c:pt idx="0">
                  <c:v>-9.2100000000000009</c:v>
                </c:pt>
                <c:pt idx="1">
                  <c:v>-1.35</c:v>
                </c:pt>
                <c:pt idx="2">
                  <c:v>-1.36</c:v>
                </c:pt>
                <c:pt idx="3">
                  <c:v>0.44</c:v>
                </c:pt>
                <c:pt idx="4">
                  <c:v>1.76</c:v>
                </c:pt>
                <c:pt idx="5">
                  <c:v>1.77</c:v>
                </c:pt>
                <c:pt idx="6">
                  <c:v>0.32</c:v>
                </c:pt>
                <c:pt idx="7">
                  <c:v>-3.23</c:v>
                </c:pt>
                <c:pt idx="8">
                  <c:v>-5.48</c:v>
                </c:pt>
                <c:pt idx="9">
                  <c:v>-13.4</c:v>
                </c:pt>
              </c:numCache>
            </c:numRef>
          </c:val>
          <c:smooth val="0"/>
        </c:ser>
        <c:dLbls>
          <c:showLegendKey val="0"/>
          <c:showVal val="0"/>
          <c:showCatName val="0"/>
          <c:showSerName val="0"/>
          <c:showPercent val="0"/>
          <c:showBubbleSize val="0"/>
        </c:dLbls>
        <c:marker val="1"/>
        <c:smooth val="0"/>
        <c:axId val="82713216"/>
        <c:axId val="82723584"/>
      </c:lineChart>
      <c:catAx>
        <c:axId val="82713216"/>
        <c:scaling>
          <c:orientation val="minMax"/>
        </c:scaling>
        <c:delete val="0"/>
        <c:axPos val="b"/>
        <c:majorTickMark val="out"/>
        <c:minorTickMark val="none"/>
        <c:tickLblPos val="nextTo"/>
        <c:crossAx val="82723584"/>
        <c:crosses val="autoZero"/>
        <c:auto val="1"/>
        <c:lblAlgn val="ctr"/>
        <c:lblOffset val="100"/>
        <c:noMultiLvlLbl val="0"/>
      </c:catAx>
      <c:valAx>
        <c:axId val="82723584"/>
        <c:scaling>
          <c:orientation val="minMax"/>
        </c:scaling>
        <c:delete val="0"/>
        <c:axPos val="l"/>
        <c:majorGridlines/>
        <c:numFmt formatCode="General" sourceLinked="1"/>
        <c:majorTickMark val="out"/>
        <c:minorTickMark val="none"/>
        <c:tickLblPos val="nextTo"/>
        <c:crossAx val="82713216"/>
        <c:crosses val="autoZero"/>
        <c:crossBetween val="between"/>
      </c:valAx>
    </c:plotArea>
    <c:legend>
      <c:legendPos val="r"/>
      <c:legendEntry>
        <c:idx val="19"/>
        <c:txPr>
          <a:bodyPr/>
          <a:lstStyle/>
          <a:p>
            <a:pPr>
              <a:defRPr baseline="0"/>
            </a:pPr>
            <a:endParaRPr lang="de-DE"/>
          </a:p>
        </c:txPr>
      </c:legendEntry>
      <c:layout/>
      <c:overlay val="0"/>
    </c:legend>
    <c:plotVisOnly val="1"/>
    <c:dispBlanksAs val="zero"/>
    <c:showDLblsOverMax val="0"/>
  </c:chart>
  <c:printSettings>
    <c:headerFooter/>
    <c:pageMargins b="0.78740157499999996" l="0.7" r="0.7" t="0.78740157499999996"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Vergleich Standardab Kontur aussen Fxx/F17</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'F19'!$D$175</c:f>
              <c:strCache>
                <c:ptCount val="1"/>
                <c:pt idx="0">
                  <c:v>nFxx</c:v>
                </c:pt>
              </c:strCache>
            </c:strRef>
          </c:tx>
          <c:invertIfNegative val="0"/>
          <c:cat>
            <c:strRef>
              <c:f>'F19'!$E$174:$N$174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'F19'!$E$175:$N$175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'F19'!$D$176</c:f>
              <c:strCache>
                <c:ptCount val="1"/>
                <c:pt idx="0">
                  <c:v>nF17</c:v>
                </c:pt>
              </c:strCache>
            </c:strRef>
          </c:tx>
          <c:invertIfNegative val="0"/>
          <c:cat>
            <c:strRef>
              <c:f>'F19'!$E$174:$N$174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'F19'!$E$176:$N$176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dLbls>
          <c:showLegendKey val="0"/>
          <c:showVal val="0"/>
          <c:showCatName val="0"/>
          <c:showSerName val="0"/>
          <c:showPercent val="0"/>
          <c:showBubbleSize val="0"/>
        </c:dLbls>
        <c:gapWidth val="150"/>
        <c:shape val="cylinder"/>
        <c:axId val="83399808"/>
        <c:axId val="83401344"/>
        <c:axId val="0"/>
      </c:bar3DChart>
      <c:catAx>
        <c:axId val="83399808"/>
        <c:scaling>
          <c:orientation val="minMax"/>
        </c:scaling>
        <c:delete val="0"/>
        <c:axPos val="b"/>
        <c:majorTickMark val="out"/>
        <c:minorTickMark val="none"/>
        <c:tickLblPos val="nextTo"/>
        <c:crossAx val="83401344"/>
        <c:crosses val="autoZero"/>
        <c:auto val="1"/>
        <c:lblAlgn val="ctr"/>
        <c:lblOffset val="100"/>
        <c:noMultiLvlLbl val="0"/>
      </c:catAx>
      <c:valAx>
        <c:axId val="83401344"/>
        <c:scaling>
          <c:orientation val="minMax"/>
        </c:scaling>
        <c:delete val="0"/>
        <c:axPos val="l"/>
        <c:majorGridlines/>
        <c:numFmt formatCode="General" sourceLinked="1"/>
        <c:majorTickMark val="out"/>
        <c:minorTickMark val="none"/>
        <c:tickLblPos val="nextTo"/>
        <c:crossAx val="83399808"/>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Kontur aussen Fräs</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'F19'!$D$201</c:f>
              <c:strCache>
                <c:ptCount val="1"/>
                <c:pt idx="0">
                  <c:v>nFxx</c:v>
                </c:pt>
              </c:strCache>
            </c:strRef>
          </c:tx>
          <c:invertIfNegative val="0"/>
          <c:cat>
            <c:strRef>
              <c:f>'F19'!$E$200:$N$200</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'F19'!$E$201:$N$201</c:f>
              <c:numCache>
                <c:formatCode>General</c:formatCode>
                <c:ptCount val="10"/>
                <c:pt idx="0">
                  <c:v>0.27653637811516296</c:v>
                </c:pt>
                <c:pt idx="1">
                  <c:v>0.23988154971722386</c:v>
                </c:pt>
                <c:pt idx="2">
                  <c:v>0.12647030023727018</c:v>
                </c:pt>
                <c:pt idx="3">
                  <c:v>2.4899799195977301E-2</c:v>
                </c:pt>
                <c:pt idx="4">
                  <c:v>3.260610210891271E-2</c:v>
                </c:pt>
                <c:pt idx="5">
                  <c:v>2.4809802816417564E-2</c:v>
                </c:pt>
                <c:pt idx="6">
                  <c:v>2.881885347805227E-2</c:v>
                </c:pt>
                <c:pt idx="7">
                  <c:v>0.2016093147388629</c:v>
                </c:pt>
                <c:pt idx="8">
                  <c:v>0.19285664160335861</c:v>
                </c:pt>
                <c:pt idx="9">
                  <c:v>0.21902355076446389</c:v>
                </c:pt>
              </c:numCache>
            </c:numRef>
          </c:val>
        </c:ser>
        <c:ser>
          <c:idx val="1"/>
          <c:order val="1"/>
          <c:tx>
            <c:strRef>
              <c:f>'F19'!$D$202</c:f>
              <c:strCache>
                <c:ptCount val="1"/>
                <c:pt idx="0">
                  <c:v>F17</c:v>
                </c:pt>
              </c:strCache>
            </c:strRef>
          </c:tx>
          <c:invertIfNegative val="0"/>
          <c:cat>
            <c:strRef>
              <c:f>'F19'!$E$200:$N$200</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'F19'!$E$202:$N$202</c:f>
              <c:numCache>
                <c:formatCode>General</c:formatCode>
                <c:ptCount val="10"/>
                <c:pt idx="0">
                  <c:v>0.12143332586888243</c:v>
                </c:pt>
                <c:pt idx="1">
                  <c:v>0.15094352377104689</c:v>
                </c:pt>
                <c:pt idx="2">
                  <c:v>8.6235601391585134E-2</c:v>
                </c:pt>
                <c:pt idx="3">
                  <c:v>3.1867323637065369E-2</c:v>
                </c:pt>
                <c:pt idx="4">
                  <c:v>2.5526044491230367E-2</c:v>
                </c:pt>
                <c:pt idx="5">
                  <c:v>3.8099592482970748E-2</c:v>
                </c:pt>
                <c:pt idx="6">
                  <c:v>3.3308762874212805E-2</c:v>
                </c:pt>
                <c:pt idx="7">
                  <c:v>0.11520576557209559</c:v>
                </c:pt>
                <c:pt idx="8">
                  <c:v>0.23059362751956444</c:v>
                </c:pt>
                <c:pt idx="9">
                  <c:v>0.21598915664790441</c:v>
                </c:pt>
              </c:numCache>
            </c:numRef>
          </c:val>
        </c:ser>
        <c:dLbls>
          <c:showLegendKey val="0"/>
          <c:showVal val="0"/>
          <c:showCatName val="0"/>
          <c:showSerName val="0"/>
          <c:showPercent val="0"/>
          <c:showBubbleSize val="0"/>
        </c:dLbls>
        <c:gapWidth val="150"/>
        <c:shape val="cylinder"/>
        <c:axId val="83443712"/>
        <c:axId val="83445248"/>
        <c:axId val="0"/>
      </c:bar3DChart>
      <c:catAx>
        <c:axId val="83443712"/>
        <c:scaling>
          <c:orientation val="minMax"/>
        </c:scaling>
        <c:delete val="0"/>
        <c:axPos val="b"/>
        <c:majorTickMark val="out"/>
        <c:minorTickMark val="none"/>
        <c:tickLblPos val="nextTo"/>
        <c:crossAx val="83445248"/>
        <c:crosses val="autoZero"/>
        <c:auto val="1"/>
        <c:lblAlgn val="ctr"/>
        <c:lblOffset val="100"/>
        <c:noMultiLvlLbl val="0"/>
      </c:catAx>
      <c:valAx>
        <c:axId val="83445248"/>
        <c:scaling>
          <c:orientation val="minMax"/>
        </c:scaling>
        <c:delete val="0"/>
        <c:axPos val="l"/>
        <c:majorGridlines/>
        <c:numFmt formatCode="General" sourceLinked="1"/>
        <c:majorTickMark val="out"/>
        <c:minorTickMark val="none"/>
        <c:tickLblPos val="nextTo"/>
        <c:crossAx val="83443712"/>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Vergleich standardab. Kontur alle Materialien</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'F19'!$C$88</c:f>
              <c:strCache>
                <c:ptCount val="1"/>
                <c:pt idx="0">
                  <c:v>F13</c:v>
                </c:pt>
              </c:strCache>
            </c:strRef>
          </c:tx>
          <c:invertIfNegative val="0"/>
          <c:cat>
            <c:strRef>
              <c:f>'F19'!$D$87:$M$87</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'F19'!$D$88:$M$88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'F19'!$C$89</c:f>
              <c:strCache>
                <c:ptCount val="1"/>
                <c:pt idx="0">
                  <c:v>Fxx</c:v>
                </c:pt>
              </c:strCache>
            </c:strRef>
          </c:tx>
          <c:invertIfNegative val="0"/>
          <c:cat>
            <c:strRef>
              <c:f>'F19'!$D$87:$M$87</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'F19'!$D$89:$M$89</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'F19'!$C$90</c:f>
              <c:strCache>
                <c:ptCount val="1"/>
                <c:pt idx="0">
                  <c:v>F17</c:v>
                </c:pt>
              </c:strCache>
            </c:strRef>
          </c:tx>
          <c:invertIfNegative val="0"/>
          <c:cat>
            <c:strRef>
              <c:f>'F19'!$D$87:$M$87</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'F19'!$C$91</c:f>
              <c:strCache>
                <c:ptCount val="1"/>
                <c:pt idx="0">
                  <c:v>F18</c:v>
                </c:pt>
              </c:strCache>
            </c:strRef>
          </c:tx>
          <c:invertIfNegative val="0"/>
          <c:cat>
            <c:strRef>
              <c:f>'F19'!$D$87:$M$87</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'F19'!$C$92</c:f>
              <c:strCache>
                <c:ptCount val="1"/>
                <c:pt idx="0">
                  <c:v>F19</c:v>
                </c:pt>
              </c:strCache>
            </c:strRef>
          </c:tx>
          <c:invertIfNegative val="0"/>
          <c:cat>
            <c:strRef>
              <c:f>'F19'!$D$87:$M$87</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dLbls>
          <c:showLegendKey val="0"/>
          <c:showVal val="0"/>
          <c:showCatName val="0"/>
          <c:showSerName val="0"/>
          <c:showPercent val="0"/>
          <c:showBubbleSize val="0"/>
        </c:dLbls>
        <c:gapWidth val="150"/>
        <c:shape val="cylinder"/>
        <c:axId val="104388096"/>
        <c:axId val="104389632"/>
        <c:axId val="0"/>
      </c:bar3DChart>
      <c:catAx>
        <c:axId val="104388096"/>
        <c:scaling>
          <c:orientation val="minMax"/>
        </c:scaling>
        <c:delete val="0"/>
        <c:axPos val="b"/>
        <c:majorTickMark val="out"/>
        <c:minorTickMark val="none"/>
        <c:tickLblPos val="nextTo"/>
        <c:crossAx val="104389632"/>
        <c:crosses val="autoZero"/>
        <c:auto val="1"/>
        <c:lblAlgn val="ctr"/>
        <c:lblOffset val="100"/>
        <c:noMultiLvlLbl val="0"/>
      </c:catAx>
      <c:valAx>
        <c:axId val="104389632"/>
        <c:scaling>
          <c:orientation val="minMax"/>
        </c:scaling>
        <c:delete val="0"/>
        <c:axPos val="l"/>
        <c:majorGridlines/>
        <c:numFmt formatCode="General" sourceLinked="1"/>
        <c:majorTickMark val="out"/>
        <c:minorTickMark val="none"/>
        <c:tickLblPos val="nextTo"/>
        <c:crossAx val="104388096"/>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Vergleich Standardab. Fxx, F17, F18</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'F19'!$C$89</c:f>
              <c:strCache>
                <c:ptCount val="1"/>
                <c:pt idx="0">
                  <c:v>Fxx</c:v>
                </c:pt>
              </c:strCache>
            </c:strRef>
          </c:tx>
          <c:invertIfNegative val="0"/>
          <c:cat>
            <c:strRef>
              <c:f>'F19'!$D$87:$M$87</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'F19'!$D$89:$M$89</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'F19'!$C$90</c:f>
              <c:strCache>
                <c:ptCount val="1"/>
                <c:pt idx="0">
                  <c:v>F17</c:v>
                </c:pt>
              </c:strCache>
            </c:strRef>
          </c:tx>
          <c:invertIfNegative val="0"/>
          <c:cat>
            <c:strRef>
              <c:f>'F19'!$D$87:$M$87</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2"/>
          <c:order val="2"/>
          <c:tx>
            <c:strRef>
              <c:f>'F19'!$C$91</c:f>
              <c:strCache>
                <c:ptCount val="1"/>
                <c:pt idx="0">
                  <c:v>F18</c:v>
                </c:pt>
              </c:strCache>
            </c:strRef>
          </c:tx>
          <c:invertIfNegative val="0"/>
          <c:cat>
            <c:strRef>
              <c:f>'F19'!$D$87:$M$87</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dLbls>
          <c:showLegendKey val="0"/>
          <c:showVal val="0"/>
          <c:showCatName val="0"/>
          <c:showSerName val="0"/>
          <c:showPercent val="0"/>
          <c:showBubbleSize val="0"/>
        </c:dLbls>
        <c:gapWidth val="150"/>
        <c:shape val="cylinder"/>
        <c:axId val="125976960"/>
        <c:axId val="125978496"/>
        <c:axId val="0"/>
      </c:bar3DChart>
      <c:catAx>
        <c:axId val="125976960"/>
        <c:scaling>
          <c:orientation val="minMax"/>
        </c:scaling>
        <c:delete val="0"/>
        <c:axPos val="b"/>
        <c:majorTickMark val="out"/>
        <c:minorTickMark val="none"/>
        <c:tickLblPos val="nextTo"/>
        <c:crossAx val="125978496"/>
        <c:crosses val="autoZero"/>
        <c:auto val="1"/>
        <c:lblAlgn val="ctr"/>
        <c:lblOffset val="100"/>
        <c:noMultiLvlLbl val="0"/>
      </c:catAx>
      <c:valAx>
        <c:axId val="125978496"/>
        <c:scaling>
          <c:orientation val="minMax"/>
        </c:scaling>
        <c:delete val="0"/>
        <c:axPos val="l"/>
        <c:majorGridlines/>
        <c:numFmt formatCode="General" sourceLinked="1"/>
        <c:majorTickMark val="out"/>
        <c:minorTickMark val="none"/>
        <c:tickLblPos val="nextTo"/>
        <c:crossAx val="125976960"/>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Vergleich Spannweite(Range) Fxx, F17, F18</a:t>
            </a:r>
          </a:p>
        </c:rich>
      </c:tx>
      <c:layout>
        <c:manualLayout>
          <c:xMode val="edge"/>
          <c:yMode val="edge"/>
          <c:x val="6.5266841644794722E-4"/>
          <c:y val="2.3148148148148147E-2"/>
        </c:manualLayout>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'Zusammenfassung P. Maifeld'!$B$5</c:f>
              <c:strCache>
                <c:ptCount val="1"/>
                <c:pt idx="0">
                  <c:v>Fxx</c:v>
                </c:pt>
              </c:strCache>
            </c:strRef>
          </c:tx>
          <c:invertIfNegative val="0"/>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invertIfNegative val="0"/>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invertIfNegative val="0"/>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dLbls>
          <c:showLegendKey val="0"/>
          <c:showVal val="0"/>
          <c:showCatName val="0"/>
          <c:showSerName val="0"/>
          <c:showPercent val="0"/>
          <c:showBubbleSize val="0"/>
        </c:dLbls>
        <c:gapWidth val="150"/>
        <c:shape val="cylinder"/>
        <c:axId val="48389504"/>
        <c:axId val="164949376"/>
        <c:axId val="0"/>
      </c:bar3DChart>
      <c:catAx>
        <c:axId val="48389504"/>
        <c:scaling>
          <c:orientation val="minMax"/>
        </c:scaling>
        <c:delete val="0"/>
        <c:axPos val="b"/>
        <c:majorTickMark val="out"/>
        <c:minorTickMark val="none"/>
        <c:tickLblPos val="nextTo"/>
        <c:crossAx val="164949376"/>
        <c:crosses val="autoZero"/>
        <c:auto val="1"/>
        <c:lblAlgn val="ctr"/>
        <c:lblOffset val="100"/>
        <c:noMultiLvlLbl val="0"/>
      </c:catAx>
      <c:valAx>
        <c:axId val="164949376"/>
        <c:scaling>
          <c:orientation val="minMax"/>
        </c:scaling>
        <c:delete val="0"/>
        <c:axPos val="l"/>
        <c:majorGridlines/>
        <c:numFmt formatCode="General" sourceLinked="1"/>
        <c:majorTickMark val="out"/>
        <c:minorTickMark val="none"/>
        <c:tickLblPos val="nextTo"/>
        <c:crossAx val="48389504"/>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'F19'!$C$239</c:f>
              <c:strCache>
                <c:ptCount val="1"/>
                <c:pt idx="0">
                  <c:v>Fxx</c:v>
                </c:pt>
              </c:strCache>
            </c:strRef>
          </c:tx>
          <c:invertIfNegative val="0"/>
          <c:cat>
            <c:strRef>
              <c:f>'F19'!$D$238:$K$238</c:f>
              <c:strCache>
                <c:ptCount val="8"/>
                <c:pt idx="0">
                  <c:v>MP2</c:v>
                </c:pt>
                <c:pt idx="1">
                  <c:v>MP3</c:v>
                </c:pt>
                <c:pt idx="2">
                  <c:v>MP4</c:v>
                </c:pt>
                <c:pt idx="3">
                  <c:v>MP5</c:v>
                </c:pt>
                <c:pt idx="4">
                  <c:v>MP6</c:v>
                </c:pt>
                <c:pt idx="5">
                  <c:v>MP7</c:v>
                </c:pt>
                <c:pt idx="6">
                  <c:v>MP8</c:v>
                </c:pt>
                <c:pt idx="7">
                  <c:v>MP9</c:v>
                </c:pt>
              </c:strCache>
            </c:strRef>
          </c:cat>
          <c:val>
            <c:numRef>
              <c:f>'F19'!$D$239:$K$239</c:f>
              <c:numCache>
                <c:formatCode>General</c:formatCode>
                <c:ptCount val="8"/>
                <c:pt idx="0">
                  <c:v>3.2843328249833596E-2</c:v>
                </c:pt>
                <c:pt idx="1">
                  <c:v>2.1398475105532781E-2</c:v>
                </c:pt>
                <c:pt idx="2">
                  <c:v>2.5021043774769838E-2</c:v>
                </c:pt>
                <c:pt idx="3">
                  <c:v>2.8265657049165761E-2</c:v>
                </c:pt>
                <c:pt idx="4">
                  <c:v>3.5629674208593719E-2</c:v>
                </c:pt>
                <c:pt idx="5">
                  <c:v>2.7772572611727619E-2</c:v>
                </c:pt>
                <c:pt idx="6">
                  <c:v>2.2360679774997918E-2</c:v>
                </c:pt>
                <c:pt idx="7">
                  <c:v>4.3997607590461209E-2</c:v>
                </c:pt>
              </c:numCache>
            </c:numRef>
          </c:val>
        </c:ser>
        <c:ser>
          <c:idx val="1"/>
          <c:order val="1"/>
          <c:tx>
            <c:strRef>
              <c:f>'F19'!$C$240</c:f>
              <c:strCache>
                <c:ptCount val="1"/>
                <c:pt idx="0">
                  <c:v>F17</c:v>
                </c:pt>
              </c:strCache>
            </c:strRef>
          </c:tx>
          <c:invertIfNegative val="0"/>
          <c:cat>
            <c:strRef>
              <c:f>'F19'!$D$238:$K$238</c:f>
              <c:strCache>
                <c:ptCount val="8"/>
                <c:pt idx="0">
                  <c:v>MP2</c:v>
                </c:pt>
                <c:pt idx="1">
                  <c:v>MP3</c:v>
                </c:pt>
                <c:pt idx="2">
                  <c:v>MP4</c:v>
                </c:pt>
                <c:pt idx="3">
                  <c:v>MP5</c:v>
                </c:pt>
                <c:pt idx="4">
                  <c:v>MP6</c:v>
                </c:pt>
                <c:pt idx="5">
                  <c:v>MP7</c:v>
                </c:pt>
                <c:pt idx="6">
                  <c:v>MP8</c:v>
                </c:pt>
                <c:pt idx="7">
                  <c:v>MP9</c:v>
                </c:pt>
              </c:strCache>
            </c:strRef>
          </c:cat>
          <c:val>
            <c:numRef>
              <c:f>'F19'!$D$240:$K$240</c:f>
              <c:numCache>
                <c:formatCode>General</c:formatCode>
                <c:ptCount val="8"/>
                <c:pt idx="0">
                  <c:v>3.1334359818945695E-2</c:v>
                </c:pt>
                <c:pt idx="1">
                  <c:v>4.297796252916012E-2</c:v>
                </c:pt>
                <c:pt idx="2">
                  <c:v>3.155613210905623E-2</c:v>
                </c:pt>
                <c:pt idx="3">
                  <c:v>4.0470912231405268E-2</c:v>
                </c:pt>
                <c:pt idx="4">
                  <c:v>3.7031281229167372E-2</c:v>
                </c:pt>
                <c:pt idx="5">
                  <c:v>3.6313691777707165E-2</c:v>
                </c:pt>
                <c:pt idx="6">
                  <c:v>3.5228576916743991E-2</c:v>
                </c:pt>
                <c:pt idx="7">
                  <c:v>2.3619795444544098E-2</c:v>
                </c:pt>
              </c:numCache>
            </c:numRef>
          </c:val>
        </c:ser>
        <c:ser>
          <c:idx val="2"/>
          <c:order val="2"/>
          <c:tx>
            <c:strRef>
              <c:f>'F19'!$C$241</c:f>
              <c:strCache>
                <c:ptCount val="1"/>
                <c:pt idx="0">
                  <c:v>F18</c:v>
                </c:pt>
              </c:strCache>
            </c:strRef>
          </c:tx>
          <c:invertIfNegative val="0"/>
          <c:cat>
            <c:strRef>
              <c:f>'F19'!$D$238:$K$238</c:f>
              <c:strCache>
                <c:ptCount val="8"/>
                <c:pt idx="0">
                  <c:v>MP2</c:v>
                </c:pt>
                <c:pt idx="1">
                  <c:v>MP3</c:v>
                </c:pt>
                <c:pt idx="2">
                  <c:v>MP4</c:v>
                </c:pt>
                <c:pt idx="3">
                  <c:v>MP5</c:v>
                </c:pt>
                <c:pt idx="4">
                  <c:v>MP6</c:v>
                </c:pt>
                <c:pt idx="5">
                  <c:v>MP7</c:v>
                </c:pt>
                <c:pt idx="6">
                  <c:v>MP8</c:v>
                </c:pt>
                <c:pt idx="7">
                  <c:v>MP9</c:v>
                </c:pt>
              </c:strCache>
            </c:strRef>
          </c:cat>
          <c:val>
            <c:numRef>
              <c:f>'F19'!$D$241:$K$241</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dLbls>
          <c:showLegendKey val="0"/>
          <c:showVal val="0"/>
          <c:showCatName val="0"/>
          <c:showSerName val="0"/>
          <c:showPercent val="0"/>
          <c:showBubbleSize val="0"/>
        </c:dLbls>
        <c:gapWidth val="150"/>
        <c:shape val="cylinder"/>
        <c:axId val="82764160"/>
        <c:axId val="83276928"/>
        <c:axId val="0"/>
      </c:bar3DChart>
      <c:catAx>
        <c:axId val="82764160"/>
        <c:scaling>
          <c:orientation val="minMax"/>
        </c:scaling>
        <c:delete val="0"/>
        <c:axPos val="b"/>
        <c:majorTickMark val="out"/>
        <c:minorTickMark val="none"/>
        <c:tickLblPos val="nextTo"/>
        <c:crossAx val="83276928"/>
        <c:crosses val="autoZero"/>
        <c:auto val="1"/>
        <c:lblAlgn val="ctr"/>
        <c:lblOffset val="100"/>
        <c:noMultiLvlLbl val="0"/>
      </c:catAx>
      <c:valAx>
        <c:axId val="83276928"/>
        <c:scaling>
          <c:orientation val="minMax"/>
        </c:scaling>
        <c:delete val="0"/>
        <c:axPos val="l"/>
        <c:majorGridlines/>
        <c:numFmt formatCode="General" sourceLinked="1"/>
        <c:majorTickMark val="out"/>
        <c:minorTickMark val="none"/>
        <c:tickLblPos val="nextTo"/>
        <c:crossAx val="82764160"/>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Vergleich Range Fräsen Fxx, F17, F18</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'F19'!$E$271</c:f>
              <c:strCache>
                <c:ptCount val="1"/>
                <c:pt idx="0">
                  <c:v>Fxx</c:v>
                </c:pt>
              </c:strCache>
            </c:strRef>
          </c:tx>
          <c:invertIfNegative val="0"/>
          <c:cat>
            <c:strRef>
              <c:f>'F19'!$F$270:$O$270</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'F19'!$F$271:$O$271</c:f>
              <c:numCache>
                <c:formatCode>General</c:formatCode>
                <c:ptCount val="10"/>
                <c:pt idx="0">
                  <c:v>1.02</c:v>
                </c:pt>
                <c:pt idx="1">
                  <c:v>0.76</c:v>
                </c:pt>
                <c:pt idx="2">
                  <c:v>0.38</c:v>
                </c:pt>
                <c:pt idx="3">
                  <c:v>0.22</c:v>
                </c:pt>
                <c:pt idx="4">
                  <c:v>0.69</c:v>
                </c:pt>
                <c:pt idx="5">
                  <c:v>0.79</c:v>
                </c:pt>
                <c:pt idx="6">
                  <c:v>0.51</c:v>
                </c:pt>
                <c:pt idx="7">
                  <c:v>2.2000000000000002</c:v>
                </c:pt>
                <c:pt idx="8">
                  <c:v>0.5</c:v>
                </c:pt>
                <c:pt idx="9">
                  <c:v>1.0699999999999998</c:v>
                </c:pt>
              </c:numCache>
            </c:numRef>
          </c:val>
        </c:ser>
        <c:ser>
          <c:idx val="1"/>
          <c:order val="1"/>
          <c:tx>
            <c:strRef>
              <c:f>'F19'!$E$272</c:f>
              <c:strCache>
                <c:ptCount val="1"/>
                <c:pt idx="0">
                  <c:v>F17</c:v>
                </c:pt>
              </c:strCache>
            </c:strRef>
          </c:tx>
          <c:invertIfNegative val="0"/>
          <c:cat>
            <c:strRef>
              <c:f>'F19'!$F$270:$O$270</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'F19'!$F$272:$O$272</c:f>
              <c:numCache>
                <c:formatCode>General</c:formatCode>
                <c:ptCount val="10"/>
                <c:pt idx="0">
                  <c:v>0.43999999999999995</c:v>
                </c:pt>
                <c:pt idx="1">
                  <c:v>0.4</c:v>
                </c:pt>
                <c:pt idx="2">
                  <c:v>0.24</c:v>
                </c:pt>
                <c:pt idx="3">
                  <c:v>0.21000000000000002</c:v>
                </c:pt>
                <c:pt idx="4">
                  <c:v>0.87</c:v>
                </c:pt>
                <c:pt idx="5">
                  <c:v>0.89</c:v>
                </c:pt>
                <c:pt idx="6">
                  <c:v>0.42000000000000004</c:v>
                </c:pt>
                <c:pt idx="7">
                  <c:v>1.1299999999999999</c:v>
                </c:pt>
                <c:pt idx="8">
                  <c:v>0.65999999999999992</c:v>
                </c:pt>
                <c:pt idx="9">
                  <c:v>0.76000000000000023</c:v>
                </c:pt>
              </c:numCache>
            </c:numRef>
          </c:val>
        </c:ser>
        <c:ser>
          <c:idx val="2"/>
          <c:order val="2"/>
          <c:tx>
            <c:strRef>
              <c:f>'F19'!$E$273</c:f>
              <c:strCache>
                <c:ptCount val="1"/>
                <c:pt idx="0">
                  <c:v>F18</c:v>
                </c:pt>
              </c:strCache>
            </c:strRef>
          </c:tx>
          <c:invertIfNegative val="0"/>
          <c:cat>
            <c:strRef>
              <c:f>'F19'!$F$270:$O$270</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'F19'!$F$273:$O$273</c:f>
              <c:numCache>
                <c:formatCode>General</c:formatCode>
                <c:ptCount val="10"/>
                <c:pt idx="0">
                  <c:v>0.64000000000000012</c:v>
                </c:pt>
                <c:pt idx="1">
                  <c:v>0.54</c:v>
                </c:pt>
                <c:pt idx="2">
                  <c:v>0.28000000000000003</c:v>
                </c:pt>
                <c:pt idx="3">
                  <c:v>0.11</c:v>
                </c:pt>
                <c:pt idx="4">
                  <c:v>0.68</c:v>
                </c:pt>
                <c:pt idx="5">
                  <c:v>0.66</c:v>
                </c:pt>
                <c:pt idx="6">
                  <c:v>0.22999999999999998</c:v>
                </c:pt>
                <c:pt idx="7">
                  <c:v>0.68</c:v>
                </c:pt>
                <c:pt idx="8">
                  <c:v>0.86</c:v>
                </c:pt>
                <c:pt idx="9">
                  <c:v>1.3999999999999995</c:v>
                </c:pt>
              </c:numCache>
            </c:numRef>
          </c:val>
        </c:ser>
        <c:dLbls>
          <c:showLegendKey val="0"/>
          <c:showVal val="0"/>
          <c:showCatName val="0"/>
          <c:showSerName val="0"/>
          <c:showPercent val="0"/>
          <c:showBubbleSize val="0"/>
        </c:dLbls>
        <c:gapWidth val="150"/>
        <c:shape val="cylinder"/>
        <c:axId val="228123776"/>
        <c:axId val="228708736"/>
        <c:axId val="0"/>
      </c:bar3DChart>
      <c:catAx>
        <c:axId val="228123776"/>
        <c:scaling>
          <c:orientation val="minMax"/>
        </c:scaling>
        <c:delete val="0"/>
        <c:axPos val="b"/>
        <c:majorTickMark val="out"/>
        <c:minorTickMark val="none"/>
        <c:tickLblPos val="nextTo"/>
        <c:crossAx val="228708736"/>
        <c:crosses val="autoZero"/>
        <c:auto val="1"/>
        <c:lblAlgn val="ctr"/>
        <c:lblOffset val="100"/>
        <c:noMultiLvlLbl val="0"/>
      </c:catAx>
      <c:valAx>
        <c:axId val="228708736"/>
        <c:scaling>
          <c:orientation val="minMax"/>
        </c:scaling>
        <c:delete val="0"/>
        <c:axPos val="l"/>
        <c:majorGridlines/>
        <c:numFmt formatCode="General" sourceLinked="1"/>
        <c:majorTickMark val="out"/>
        <c:minorTickMark val="none"/>
        <c:tickLblPos val="nextTo"/>
        <c:crossAx val="228123776"/>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'Spalt vorne unten F17 Charge1'!$C$34</c:f>
              <c:strCache>
                <c:ptCount val="1"/>
                <c:pt idx="0">
                  <c:v>Mittelw.</c:v>
                </c:pt>
              </c:strCache>
            </c:strRef>
          </c:tx>
          <c:invertIfNegative val="0"/>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dLbls>
          <c:showLegendKey val="0"/>
          <c:showVal val="0"/>
          <c:showCatName val="0"/>
          <c:showSerName val="0"/>
          <c:showPercent val="0"/>
          <c:showBubbleSize val="0"/>
        </c:dLbls>
        <c:gapWidth val="150"/>
        <c:shape val="cylinder"/>
        <c:axId val="70210688"/>
        <c:axId val="70212608"/>
        <c:axId val="0"/>
      </c:bar3DChart>
      <c:catAx>
        <c:axId val="70210688"/>
        <c:scaling>
          <c:orientation val="minMax"/>
        </c:scaling>
        <c:delete val="0"/>
        <c:axPos val="b"/>
        <c:title>
          <c:tx>
            <c:rich>
              <a:bodyPr/>
              <a:lstStyle/>
              <a:p>
                <a:pPr>
                  <a:defRPr/>
                </a:pPr>
                <a:r>
                  <a:rPr lang="en-US"/>
                  <a:t>Messpunkte</a:t>
                </a:r>
              </a:p>
            </c:rich>
          </c:tx>
          <c:overlay val="0"/>
        </c:title>
        <c:majorTickMark val="out"/>
        <c:minorTickMark val="none"/>
        <c:tickLblPos val="nextTo"/>
        <c:crossAx val="70212608"/>
        <c:crosses val="autoZero"/>
        <c:auto val="1"/>
        <c:lblAlgn val="ctr"/>
        <c:lblOffset val="100"/>
        <c:noMultiLvlLbl val="0"/>
      </c:catAx>
      <c:valAx>
        <c:axId val="70212608"/>
        <c:scaling>
          <c:orientation val="minMax"/>
        </c:scaling>
        <c:delete val="0"/>
        <c:axPos val="l"/>
        <c:majorGridlines/>
        <c:title>
          <c:tx>
            <c:rich>
              <a:bodyPr rot="-5400000" vert="horz"/>
              <a:lstStyle/>
              <a:p>
                <a:pPr>
                  <a:defRPr/>
                </a:pPr>
                <a:r>
                  <a:rPr lang="en-US"/>
                  <a:t>Mittelwerte [mm]</a:t>
                </a:r>
              </a:p>
            </c:rich>
          </c:tx>
          <c:overlay val="0"/>
        </c:title>
        <c:numFmt formatCode="General" sourceLinked="1"/>
        <c:majorTickMark val="out"/>
        <c:minorTickMark val="none"/>
        <c:tickLblPos val="nextTo"/>
        <c:crossAx val="70210688"/>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Range(Spannweite) Vergleich</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'Zusammenfassung P. Maifeld'!$B$4</c:f>
              <c:strCache>
                <c:ptCount val="1"/>
                <c:pt idx="0">
                  <c:v>F13</c:v>
                </c:pt>
              </c:strCache>
            </c:strRef>
          </c:tx>
          <c:invertIfNegative val="0"/>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invertIfNegative val="0"/>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invertIfNegative val="0"/>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invertIfNegative val="0"/>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invertIfNegative val="0"/>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dLbls>
          <c:showLegendKey val="0"/>
          <c:showVal val="0"/>
          <c:showCatName val="0"/>
          <c:showSerName val="0"/>
          <c:showPercent val="0"/>
          <c:showBubbleSize val="0"/>
        </c:dLbls>
        <c:gapWidth val="150"/>
        <c:shape val="cylinder"/>
        <c:axId val="176142592"/>
        <c:axId val="176203264"/>
        <c:axId val="0"/>
      </c:bar3DChart>
      <c:catAx>
        <c:axId val="176142592"/>
        <c:scaling>
          <c:orientation val="minMax"/>
        </c:scaling>
        <c:delete val="0"/>
        <c:axPos val="b"/>
        <c:majorTickMark val="out"/>
        <c:minorTickMark val="none"/>
        <c:tickLblPos val="nextTo"/>
        <c:crossAx val="176203264"/>
        <c:crosses val="autoZero"/>
        <c:auto val="1"/>
        <c:lblAlgn val="ctr"/>
        <c:lblOffset val="100"/>
        <c:noMultiLvlLbl val="0"/>
      </c:catAx>
      <c:valAx>
        <c:axId val="176203264"/>
        <c:scaling>
          <c:orientation val="minMax"/>
        </c:scaling>
        <c:delete val="0"/>
        <c:axPos val="l"/>
        <c:majorGridlines/>
        <c:numFmt formatCode="General" sourceLinked="1"/>
        <c:majorTickMark val="out"/>
        <c:minorTickMark val="none"/>
        <c:tickLblPos val="nextTo"/>
        <c:crossAx val="176142592"/>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Vergleich Spannweite(Range) Fxx, F17, F18</a:t>
            </a:r>
          </a:p>
        </c:rich>
      </c:tx>
      <c:layout>
        <c:manualLayout>
          <c:xMode val="edge"/>
          <c:yMode val="edge"/>
          <c:x val="6.5266841644794722E-4"/>
          <c:y val="2.3148148148148147E-2"/>
        </c:manualLayout>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'Zusammenfassung P. Maifeld'!$B$5</c:f>
              <c:strCache>
                <c:ptCount val="1"/>
                <c:pt idx="0">
                  <c:v>Fxx</c:v>
                </c:pt>
              </c:strCache>
            </c:strRef>
          </c:tx>
          <c:invertIfNegative val="0"/>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invertIfNegative val="0"/>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invertIfNegative val="0"/>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dLbls>
          <c:showLegendKey val="0"/>
          <c:showVal val="0"/>
          <c:showCatName val="0"/>
          <c:showSerName val="0"/>
          <c:showPercent val="0"/>
          <c:showBubbleSize val="0"/>
        </c:dLbls>
        <c:gapWidth val="150"/>
        <c:shape val="cylinder"/>
        <c:axId val="109415808"/>
        <c:axId val="125996416"/>
        <c:axId val="0"/>
      </c:bar3DChart>
      <c:catAx>
        <c:axId val="109415808"/>
        <c:scaling>
          <c:orientation val="minMax"/>
        </c:scaling>
        <c:delete val="0"/>
        <c:axPos val="b"/>
        <c:majorTickMark val="out"/>
        <c:minorTickMark val="none"/>
        <c:tickLblPos val="nextTo"/>
        <c:crossAx val="125996416"/>
        <c:crosses val="autoZero"/>
        <c:auto val="1"/>
        <c:lblAlgn val="ctr"/>
        <c:lblOffset val="100"/>
        <c:noMultiLvlLbl val="0"/>
      </c:catAx>
      <c:valAx>
        <c:axId val="125996416"/>
        <c:scaling>
          <c:orientation val="minMax"/>
        </c:scaling>
        <c:delete val="0"/>
        <c:axPos val="l"/>
        <c:majorGridlines/>
        <c:numFmt formatCode="General" sourceLinked="1"/>
        <c:majorTickMark val="out"/>
        <c:minorTickMark val="none"/>
        <c:tickLblPos val="nextTo"/>
        <c:crossAx val="109415808"/>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'Spalt vorne unten F17 Charge1'!$C$36</c:f>
              <c:strCache>
                <c:ptCount val="1"/>
                <c:pt idx="0">
                  <c:v>Standardab.</c:v>
                </c:pt>
              </c:strCache>
            </c:strRef>
          </c:tx>
          <c:invertIfNegative val="0"/>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dLbls>
          <c:showLegendKey val="0"/>
          <c:showVal val="0"/>
          <c:showCatName val="0"/>
          <c:showSerName val="0"/>
          <c:showPercent val="0"/>
          <c:showBubbleSize val="0"/>
        </c:dLbls>
        <c:gapWidth val="150"/>
        <c:shape val="cylinder"/>
        <c:axId val="70220032"/>
        <c:axId val="70242688"/>
        <c:axId val="0"/>
      </c:bar3DChart>
      <c:catAx>
        <c:axId val="70220032"/>
        <c:scaling>
          <c:orientation val="minMax"/>
        </c:scaling>
        <c:delete val="0"/>
        <c:axPos val="b"/>
        <c:title>
          <c:tx>
            <c:rich>
              <a:bodyPr/>
              <a:lstStyle/>
              <a:p>
                <a:pPr>
                  <a:defRPr/>
                </a:pPr>
                <a:r>
                  <a:rPr lang="en-US"/>
                  <a:t>Messpunkte</a:t>
                </a:r>
              </a:p>
            </c:rich>
          </c:tx>
          <c:overlay val="0"/>
        </c:title>
        <c:majorTickMark val="out"/>
        <c:minorTickMark val="none"/>
        <c:tickLblPos val="nextTo"/>
        <c:crossAx val="70242688"/>
        <c:crosses val="autoZero"/>
        <c:auto val="1"/>
        <c:lblAlgn val="ctr"/>
        <c:lblOffset val="100"/>
        <c:noMultiLvlLbl val="0"/>
      </c:catAx>
      <c:valAx>
        <c:axId val="70242688"/>
        <c:scaling>
          <c:orientation val="minMax"/>
        </c:scaling>
        <c:delete val="0"/>
        <c:axPos val="l"/>
        <c:majorGridlines/>
        <c:title>
          <c:tx>
            <c:rich>
              <a:bodyPr rot="-5400000" vert="horz"/>
              <a:lstStyle/>
              <a:p>
                <a:pPr>
                  <a:defRPr/>
                </a:pPr>
                <a:r>
                  <a:rPr lang="en-US"/>
                  <a:t>Standardabweichungen [mm]</a:t>
                </a:r>
              </a:p>
            </c:rich>
          </c:tx>
          <c:overlay val="0"/>
        </c:title>
        <c:numFmt formatCode="General" sourceLinked="1"/>
        <c:majorTickMark val="out"/>
        <c:minorTickMark val="none"/>
        <c:tickLblPos val="nextTo"/>
        <c:crossAx val="70220032"/>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de-DE"/>
              <a:t>Gegenüberstellung Charge 1/2</a:t>
            </a:r>
          </a:p>
          <a:p>
            <a:pPr>
              <a:defRPr/>
            </a:pPr>
            <a:endParaRPr lang="de-DE"/>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'Spalt vorne unten F17 Charge1'!$C$42</c:f>
              <c:strCache>
                <c:ptCount val="1"/>
                <c:pt idx="0">
                  <c:v>Charge 1</c:v>
                </c:pt>
              </c:strCache>
            </c:strRef>
          </c:tx>
          <c:invertIfNegative val="0"/>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invertIfNegative val="0"/>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dLbls>
          <c:showLegendKey val="0"/>
          <c:showVal val="0"/>
          <c:showCatName val="0"/>
          <c:showSerName val="0"/>
          <c:showPercent val="0"/>
          <c:showBubbleSize val="0"/>
        </c:dLbls>
        <c:gapWidth val="150"/>
        <c:shape val="cylinder"/>
        <c:axId val="70338048"/>
        <c:axId val="70339968"/>
        <c:axId val="0"/>
      </c:bar3DChart>
      <c:catAx>
        <c:axId val="70338048"/>
        <c:scaling>
          <c:orientation val="minMax"/>
        </c:scaling>
        <c:delete val="0"/>
        <c:axPos val="b"/>
        <c:title>
          <c:tx>
            <c:rich>
              <a:bodyPr/>
              <a:lstStyle/>
              <a:p>
                <a:pPr>
                  <a:defRPr/>
                </a:pPr>
                <a:r>
                  <a:rPr lang="en-US"/>
                  <a:t>Messpunkt</a:t>
                </a:r>
              </a:p>
            </c:rich>
          </c:tx>
          <c:overlay val="0"/>
        </c:title>
        <c:majorTickMark val="out"/>
        <c:minorTickMark val="none"/>
        <c:tickLblPos val="nextTo"/>
        <c:crossAx val="70339968"/>
        <c:crosses val="autoZero"/>
        <c:auto val="1"/>
        <c:lblAlgn val="ctr"/>
        <c:lblOffset val="100"/>
        <c:noMultiLvlLbl val="0"/>
      </c:catAx>
      <c:valAx>
        <c:axId val="70339968"/>
        <c:scaling>
          <c:orientation val="minMax"/>
        </c:scaling>
        <c:delete val="0"/>
        <c:axPos val="l"/>
        <c:majorGridlines/>
        <c:title>
          <c:tx>
            <c:rich>
              <a:bodyPr rot="-5400000" vert="horz"/>
              <a:lstStyle/>
              <a:p>
                <a:pPr>
                  <a:defRPr/>
                </a:pPr>
                <a:r>
                  <a:rPr lang="en-US"/>
                  <a:t>Mittelwert [mm]</a:t>
                </a:r>
              </a:p>
            </c:rich>
          </c:tx>
          <c:overlay val="0"/>
        </c:title>
        <c:numFmt formatCode="General" sourceLinked="1"/>
        <c:majorTickMark val="out"/>
        <c:minorTickMark val="none"/>
        <c:tickLblPos val="nextTo"/>
        <c:crossAx val="70338048"/>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a:t>Vergl. Standardabweichung Charg. 1/2</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'Spalt vorne unten F17 Charge1'!$C$58</c:f>
              <c:strCache>
                <c:ptCount val="1"/>
                <c:pt idx="0">
                  <c:v>Charge 1</c:v>
                </c:pt>
              </c:strCache>
            </c:strRef>
          </c:tx>
          <c:invertIfNegative val="0"/>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invertIfNegative val="0"/>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dLbls>
          <c:showLegendKey val="0"/>
          <c:showVal val="0"/>
          <c:showCatName val="0"/>
          <c:showSerName val="0"/>
          <c:showPercent val="0"/>
          <c:showBubbleSize val="0"/>
        </c:dLbls>
        <c:gapWidth val="150"/>
        <c:shape val="cylinder"/>
        <c:axId val="70378240"/>
        <c:axId val="70380160"/>
        <c:axId val="0"/>
      </c:bar3DChart>
      <c:catAx>
        <c:axId val="70378240"/>
        <c:scaling>
          <c:orientation val="minMax"/>
        </c:scaling>
        <c:delete val="0"/>
        <c:axPos val="b"/>
        <c:title>
          <c:tx>
            <c:rich>
              <a:bodyPr/>
              <a:lstStyle/>
              <a:p>
                <a:pPr>
                  <a:defRPr/>
                </a:pPr>
                <a:r>
                  <a:rPr lang="en-US"/>
                  <a:t>Messpunkte</a:t>
                </a:r>
              </a:p>
            </c:rich>
          </c:tx>
          <c:overlay val="0"/>
        </c:title>
        <c:majorTickMark val="out"/>
        <c:minorTickMark val="none"/>
        <c:tickLblPos val="nextTo"/>
        <c:crossAx val="70380160"/>
        <c:crosses val="autoZero"/>
        <c:auto val="1"/>
        <c:lblAlgn val="ctr"/>
        <c:lblOffset val="100"/>
        <c:noMultiLvlLbl val="0"/>
      </c:catAx>
      <c:valAx>
        <c:axId val="70380160"/>
        <c:scaling>
          <c:orientation val="minMax"/>
        </c:scaling>
        <c:delete val="0"/>
        <c:axPos val="l"/>
        <c:majorGridlines/>
        <c:title>
          <c:tx>
            <c:rich>
              <a:bodyPr rot="-5400000" vert="horz"/>
              <a:lstStyle/>
              <a:p>
                <a:pPr>
                  <a:defRPr/>
                </a:pPr>
                <a:r>
                  <a:rPr lang="en-US"/>
                  <a:t>Standardabweichung [mm]</a:t>
                </a:r>
              </a:p>
            </c:rich>
          </c:tx>
          <c:overlay val="0"/>
        </c:title>
        <c:numFmt formatCode="General" sourceLinked="1"/>
        <c:majorTickMark val="out"/>
        <c:minorTickMark val="none"/>
        <c:tickLblPos val="nextTo"/>
        <c:crossAx val="70378240"/>
        <c:crosses val="autoZero"/>
        <c:crossBetween val="between"/>
      </c:valAx>
    </c:plotArea>
    <c:legend>
      <c:legendPos val="r"/>
      <c:overlay val="0"/>
    </c:legend>
    <c:plotVisOnly val="1"/>
    <c:dispBlanksAs val="gap"/>
    <c:showDLblsOverMax val="0"/>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5" Type="http://schemas.openxmlformats.org/officeDocument/2006/relationships/chart" Target="../charts/chart44.xml"/><Relationship Id="rId4" Type="http://schemas.openxmlformats.org/officeDocument/2006/relationships/chart" Target="../charts/chart43.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57.xml"/><Relationship Id="rId3" Type="http://schemas.openxmlformats.org/officeDocument/2006/relationships/chart" Target="../charts/chart52.xml"/><Relationship Id="rId7" Type="http://schemas.openxmlformats.org/officeDocument/2006/relationships/chart" Target="../charts/chart56.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10" Type="http://schemas.openxmlformats.org/officeDocument/2006/relationships/chart" Target="../charts/chart59.xml"/><Relationship Id="rId4" Type="http://schemas.openxmlformats.org/officeDocument/2006/relationships/chart" Target="../charts/chart53.xml"/><Relationship Id="rId9" Type="http://schemas.openxmlformats.org/officeDocument/2006/relationships/chart" Target="../charts/chart5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61.xml"/><Relationship Id="rId1" Type="http://schemas.openxmlformats.org/officeDocument/2006/relationships/chart" Target="../charts/chart6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666750</xdr:colOff>
      <xdr:row>8</xdr:row>
      <xdr:rowOff>152400</xdr:rowOff>
    </xdr:from>
    <xdr:to>
      <xdr:col>10</xdr:col>
      <xdr:colOff>666750</xdr:colOff>
      <xdr:row>23</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33</xdr:row>
      <xdr:rowOff>19050</xdr:rowOff>
    </xdr:from>
    <xdr:to>
      <xdr:col>9</xdr:col>
      <xdr:colOff>247650</xdr:colOff>
      <xdr:row>47</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57</xdr:row>
      <xdr:rowOff>19050</xdr:rowOff>
    </xdr:from>
    <xdr:to>
      <xdr:col>9</xdr:col>
      <xdr:colOff>295275</xdr:colOff>
      <xdr:row>71</xdr:row>
      <xdr:rowOff>95250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80</xdr:row>
      <xdr:rowOff>19050</xdr:rowOff>
    </xdr:from>
    <xdr:to>
      <xdr:col>10</xdr:col>
      <xdr:colOff>76200</xdr:colOff>
      <xdr:row>94</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638174</xdr:colOff>
      <xdr:row>30</xdr:row>
      <xdr:rowOff>85724</xdr:rowOff>
    </xdr:from>
    <xdr:to>
      <xdr:col>8</xdr:col>
      <xdr:colOff>266699</xdr:colOff>
      <xdr:row>47</xdr:row>
      <xdr:rowOff>76199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552450</xdr:colOff>
      <xdr:row>30</xdr:row>
      <xdr:rowOff>76201</xdr:rowOff>
    </xdr:from>
    <xdr:to>
      <xdr:col>14</xdr:col>
      <xdr:colOff>552450</xdr:colOff>
      <xdr:row>47</xdr:row>
      <xdr:rowOff>123825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49</xdr:row>
      <xdr:rowOff>123825</xdr:rowOff>
    </xdr:from>
    <xdr:to>
      <xdr:col>14</xdr:col>
      <xdr:colOff>123825</xdr:colOff>
      <xdr:row>79</xdr:row>
      <xdr:rowOff>123825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87130</xdr:colOff>
      <xdr:row>152</xdr:row>
      <xdr:rowOff>52335</xdr:rowOff>
    </xdr:from>
    <xdr:ext cx="10505508" cy="2187610"/>
    <xdr:sp macro="" textlink="">
      <xdr:nvSpPr>
        <xdr:cNvPr id="13" name="Textfeld 12"/>
        <xdr:cNvSpPr txBox="1"/>
      </xdr:nvSpPr>
      <xdr:spPr>
        <a:xfrm>
          <a:off x="851223" y="28920412"/>
          <a:ext cx="10505508" cy="2187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twoCellAnchor>
    <xdr:from>
      <xdr:col>4</xdr:col>
      <xdr:colOff>192802</xdr:colOff>
      <xdr:row>177</xdr:row>
      <xdr:rowOff>175112</xdr:rowOff>
    </xdr:from>
    <xdr:to>
      <xdr:col>10</xdr:col>
      <xdr:colOff>690195</xdr:colOff>
      <xdr:row>196</xdr:row>
      <xdr:rowOff>72431</xdr:rowOff>
    </xdr:to>
    <xdr:graphicFrame macro="">
      <xdr:nvGraphicFramePr>
        <xdr:cNvPr id="14" name="Diagram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107811</xdr:colOff>
      <xdr:row>210</xdr:row>
      <xdr:rowOff>112416</xdr:rowOff>
    </xdr:from>
    <xdr:to>
      <xdr:col>6</xdr:col>
      <xdr:colOff>107811</xdr:colOff>
      <xdr:row>224</xdr:row>
      <xdr:rowOff>186524</xdr:rowOff>
    </xdr:to>
    <xdr:graphicFrame macro="">
      <xdr:nvGraphicFramePr>
        <xdr:cNvPr id="15" name="Diagramm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4</xdr:col>
      <xdr:colOff>32448</xdr:colOff>
      <xdr:row>93</xdr:row>
      <xdr:rowOff>167054</xdr:rowOff>
    </xdr:from>
    <xdr:to>
      <xdr:col>11</xdr:col>
      <xdr:colOff>533819</xdr:colOff>
      <xdr:row>113</xdr:row>
      <xdr:rowOff>157005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367393</xdr:colOff>
      <xdr:row>125</xdr:row>
      <xdr:rowOff>62382</xdr:rowOff>
    </xdr:from>
    <xdr:to>
      <xdr:col>6</xdr:col>
      <xdr:colOff>669891</xdr:colOff>
      <xdr:row>144</xdr:row>
      <xdr:rowOff>62801</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418681</xdr:colOff>
      <xdr:row>125</xdr:row>
      <xdr:rowOff>73270</xdr:rowOff>
    </xdr:from>
    <xdr:to>
      <xdr:col>14</xdr:col>
      <xdr:colOff>209340</xdr:colOff>
      <xdr:row>144</xdr:row>
      <xdr:rowOff>31400</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147585</xdr:colOff>
      <xdr:row>243</xdr:row>
      <xdr:rowOff>187988</xdr:rowOff>
    </xdr:from>
    <xdr:to>
      <xdr:col>7</xdr:col>
      <xdr:colOff>135024</xdr:colOff>
      <xdr:row>258</xdr:row>
      <xdr:rowOff>105089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566266</xdr:colOff>
      <xdr:row>275</xdr:row>
      <xdr:rowOff>99017</xdr:rowOff>
    </xdr:from>
    <xdr:to>
      <xdr:col>10</xdr:col>
      <xdr:colOff>553706</xdr:colOff>
      <xdr:row>290</xdr:row>
      <xdr:rowOff>16118</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447261</xdr:colOff>
      <xdr:row>54</xdr:row>
      <xdr:rowOff>177247</xdr:rowOff>
    </xdr:from>
    <xdr:to>
      <xdr:col>8</xdr:col>
      <xdr:colOff>720587</xdr:colOff>
      <xdr:row>69</xdr:row>
      <xdr:rowOff>62947</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40</xdr:row>
      <xdr:rowOff>114300</xdr:rowOff>
    </xdr:from>
    <xdr:to>
      <xdr:col>7</xdr:col>
      <xdr:colOff>38100</xdr:colOff>
      <xdr:row>55</xdr:row>
      <xdr:rowOff>133350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40</xdr:row>
      <xdr:rowOff>133350</xdr:rowOff>
    </xdr:from>
    <xdr:to>
      <xdr:col>14</xdr:col>
      <xdr:colOff>323850</xdr:colOff>
      <xdr:row>55</xdr:row>
      <xdr:rowOff>19050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342899</xdr:colOff>
      <xdr:row>59</xdr:row>
      <xdr:rowOff>104775</xdr:rowOff>
    </xdr:from>
    <xdr:to>
      <xdr:col>13</xdr:col>
      <xdr:colOff>390524</xdr:colOff>
      <xdr:row>92</xdr:row>
      <xdr:rowOff>123825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533399</xdr:colOff>
      <xdr:row>110</xdr:row>
      <xdr:rowOff>66675</xdr:rowOff>
    </xdr:from>
    <xdr:to>
      <xdr:col>10</xdr:col>
      <xdr:colOff>581024</xdr:colOff>
      <xdr:row>126</xdr:row>
      <xdr:rowOff>180975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51</xdr:row>
      <xdr:rowOff>152400</xdr:rowOff>
    </xdr:from>
    <xdr:to>
      <xdr:col>9</xdr:col>
      <xdr:colOff>338137</xdr:colOff>
      <xdr:row>66</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79</xdr:row>
      <xdr:rowOff>123825</xdr:rowOff>
    </xdr:from>
    <xdr:to>
      <xdr:col>9</xdr:col>
      <xdr:colOff>604837</xdr:colOff>
      <xdr:row>94</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48"/>
    <tableColumn id="2" name="Spalte2" totalsRowFunction="average" totalsRowDxfId="47"/>
    <tableColumn id="3" name="Spalte3" totalsRowFunction="average" totalsRowDxfId="46"/>
    <tableColumn id="4" name="Spalte4" totalsRowFunction="average" totalsRowDxfId="45"/>
    <tableColumn id="5" name="Spalte5" totalsRowFunction="average" totalsRowDxfId="44"/>
    <tableColumn id="6" name="Spalte6" totalsRowFunction="average" totalsRowDxfId="43"/>
    <tableColumn id="12" name="Spalte7" totalsRowFunction="average" totalsRowDxfId="42"/>
    <tableColumn id="7" name="Spalte8" totalsRowFunction="average" totalsRowDxfId="41"/>
    <tableColumn id="8" name="Spalte9" totalsRowFunction="average" totalsRowDxfId="40"/>
    <tableColumn id="9" name="Spalte10" totalsRowFunction="average" totalsRowDxfId="39"/>
    <tableColumn id="10" name="Spalte11" totalsRowFunction="average" totalsRowDxfId="38"/>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0" totalsRowCount="1">
  <autoFilter ref="C3:M29"/>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37"/>
    <tableColumn id="3" name="MP2b" totalsRowFunction="average" totalsRowDxfId="36"/>
    <tableColumn id="4" name="MP3b" totalsRowFunction="average" totalsRowDxfId="35"/>
    <tableColumn id="5" name="MP4b" totalsRowFunction="average" totalsRowDxfId="34"/>
    <tableColumn id="6" name="MP5b" totalsRowFunction="average" totalsRowDxfId="33"/>
    <tableColumn id="12" name="MP6b" totalsRowFunction="average" totalsRowDxfId="32"/>
    <tableColumn id="7" name="MP7b" totalsRowFunction="average" totalsRowDxfId="31"/>
    <tableColumn id="8" name="MP8b" totalsRowFunction="average" totalsRowDxfId="30"/>
    <tableColumn id="9" name="MP9b" totalsRowFunction="average" totalsRowDxfId="29"/>
  </tableColumns>
  <tableStyleInfo name="TableStyleMedium7"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28"/>
    <tableColumn id="2" name="MP1a" totalsRowFunction="average" totalsRowDxfId="27"/>
    <tableColumn id="3" name="MP2a" totalsRowFunction="average" totalsRowDxfId="26"/>
    <tableColumn id="4" name="MP3a" totalsRowFunction="average" totalsRowDxfId="25"/>
    <tableColumn id="5" name="MP4a" totalsRowFunction="average" totalsRowDxfId="24"/>
    <tableColumn id="6" name="MP5a" totalsRowFunction="average" totalsRowDxfId="23"/>
    <tableColumn id="12" name="MP6a" totalsRowFunction="average" totalsRowDxfId="22"/>
    <tableColumn id="7" name="MP7a" totalsRowFunction="average" totalsRowDxfId="21"/>
    <tableColumn id="8" name="MP8a" totalsRowFunction="average" totalsRowDxfId="20"/>
    <tableColumn id="9" name="MP9a" totalsRowFunction="average" totalsRowDxfId="19"/>
    <tableColumn id="10" name="MP10a" totalsRowFunction="average" totalsRowDxfId="18"/>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17"/>
    <tableColumn id="2" name="MP1b" totalsRowFunction="average" totalsRowDxfId="16"/>
    <tableColumn id="3" name="MP2b" totalsRowFunction="average" totalsRowDxfId="15"/>
    <tableColumn id="4" name="MP3b" totalsRowFunction="average" totalsRowDxfId="14"/>
    <tableColumn id="5" name="MP4b" totalsRowFunction="average" totalsRowDxfId="13"/>
    <tableColumn id="6" name="MP5b" totalsRowFunction="average" totalsRowDxfId="12"/>
    <tableColumn id="12" name="MP6b" totalsRowFunction="average" totalsRowDxfId="11"/>
    <tableColumn id="7" name="MP7b" totalsRowFunction="average" totalsRowDxfId="10"/>
    <tableColumn id="8" name="MP8b" totalsRowFunction="average" totalsRowDxfId="9"/>
    <tableColumn id="9" name="MP9b" totalsRowFunction="average" totalsRowDxfId="8"/>
    <tableColumn id="10" name="MP10b" totalsRowFunction="average" totalsRowDxfId="7"/>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6" headerRowBorderDxfId="5">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4" headerRowBorderDxfId="3">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2" headerRowBorderDxfId="1">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opLeftCell="A19" workbookViewId="0">
      <selection activeCell="A33" sqref="A33"/>
    </sheetView>
  </sheetViews>
  <sheetFormatPr baseColWidth="10" defaultRowHeight="15" x14ac:dyDescent="0.25"/>
  <sheetData>
    <row r="1" spans="1:13" ht="15.75" x14ac:dyDescent="0.25">
      <c r="A1" s="32"/>
      <c r="B1" s="32" t="s">
        <v>77</v>
      </c>
      <c r="C1" s="32" t="s">
        <v>78</v>
      </c>
    </row>
    <row r="2" spans="1:13" ht="18.75" x14ac:dyDescent="0.3">
      <c r="A2" s="22"/>
    </row>
    <row r="10" spans="1:13" ht="21" x14ac:dyDescent="0.35">
      <c r="F10" s="30" t="s">
        <v>46</v>
      </c>
      <c r="G10" s="3" t="s">
        <v>22</v>
      </c>
      <c r="H10" s="3"/>
      <c r="I10" s="4"/>
    </row>
    <row r="12" spans="1:13" x14ac:dyDescent="0.25">
      <c r="C12" t="s">
        <v>80</v>
      </c>
      <c r="D12" t="s">
        <v>81</v>
      </c>
      <c r="E12" t="s">
        <v>82</v>
      </c>
      <c r="F12" t="s">
        <v>83</v>
      </c>
      <c r="G12" t="s">
        <v>84</v>
      </c>
      <c r="H12" t="s">
        <v>85</v>
      </c>
      <c r="I12" t="s">
        <v>86</v>
      </c>
      <c r="J12" t="s">
        <v>87</v>
      </c>
      <c r="K12" t="s">
        <v>88</v>
      </c>
      <c r="L12" t="s">
        <v>89</v>
      </c>
      <c r="M12" t="s">
        <v>90</v>
      </c>
    </row>
    <row r="13" spans="1:13" x14ac:dyDescent="0.25">
      <c r="C13">
        <v>1</v>
      </c>
      <c r="D13">
        <v>2.23</v>
      </c>
      <c r="E13">
        <v>0.76</v>
      </c>
      <c r="F13">
        <v>0.43</v>
      </c>
      <c r="G13">
        <v>-0.04</v>
      </c>
      <c r="H13">
        <v>-0.38</v>
      </c>
      <c r="I13">
        <v>-0.4</v>
      </c>
      <c r="J13">
        <v>-0.28000000000000003</v>
      </c>
      <c r="K13">
        <v>0.15</v>
      </c>
      <c r="L13">
        <v>1.17</v>
      </c>
      <c r="M13">
        <v>3.34</v>
      </c>
    </row>
    <row r="14" spans="1:13" x14ac:dyDescent="0.25">
      <c r="C14">
        <v>2</v>
      </c>
      <c r="D14">
        <v>2.82</v>
      </c>
      <c r="E14">
        <v>0.92</v>
      </c>
      <c r="F14">
        <v>0.47</v>
      </c>
      <c r="G14">
        <v>-0.01</v>
      </c>
      <c r="H14">
        <v>-0.35</v>
      </c>
      <c r="I14">
        <v>-0.39</v>
      </c>
      <c r="J14">
        <v>-0.28999999999999998</v>
      </c>
      <c r="K14">
        <v>0.15</v>
      </c>
      <c r="L14">
        <v>1.17</v>
      </c>
      <c r="M14">
        <v>3.38</v>
      </c>
    </row>
    <row r="15" spans="1:13" x14ac:dyDescent="0.25">
      <c r="C15">
        <v>3</v>
      </c>
      <c r="D15">
        <v>2.1</v>
      </c>
      <c r="E15">
        <v>0.84</v>
      </c>
      <c r="F15">
        <v>0.68</v>
      </c>
      <c r="G15">
        <v>7.0000000000000007E-2</v>
      </c>
      <c r="H15">
        <v>-0.27</v>
      </c>
      <c r="I15">
        <v>-0.34</v>
      </c>
      <c r="J15">
        <v>-0.28000000000000003</v>
      </c>
      <c r="K15">
        <v>0.54</v>
      </c>
      <c r="L15">
        <v>1.4</v>
      </c>
      <c r="M15">
        <v>3.16</v>
      </c>
    </row>
    <row r="16" spans="1:13" x14ac:dyDescent="0.25">
      <c r="C16">
        <v>4</v>
      </c>
      <c r="D16">
        <v>1.84</v>
      </c>
      <c r="E16">
        <v>0.67</v>
      </c>
      <c r="F16">
        <v>0.54</v>
      </c>
      <c r="G16">
        <v>0.01</v>
      </c>
      <c r="H16">
        <v>-0.3</v>
      </c>
      <c r="I16">
        <v>-0.37</v>
      </c>
      <c r="J16">
        <v>-0.28000000000000003</v>
      </c>
      <c r="K16">
        <v>0.61</v>
      </c>
      <c r="L16">
        <v>1.46</v>
      </c>
      <c r="M16">
        <v>3.13</v>
      </c>
    </row>
    <row r="17" spans="1:13" x14ac:dyDescent="0.25">
      <c r="C17">
        <v>5</v>
      </c>
      <c r="D17">
        <v>1.8</v>
      </c>
      <c r="E17">
        <v>0.7</v>
      </c>
      <c r="F17">
        <v>0.66</v>
      </c>
      <c r="G17">
        <v>7.0000000000000007E-2</v>
      </c>
      <c r="H17">
        <v>-0.28999999999999998</v>
      </c>
      <c r="I17">
        <v>-0.36</v>
      </c>
      <c r="J17">
        <v>-0.28000000000000003</v>
      </c>
      <c r="K17">
        <v>0.5</v>
      </c>
      <c r="L17">
        <v>1.3</v>
      </c>
      <c r="M17">
        <v>2.76</v>
      </c>
    </row>
    <row r="18" spans="1:13" x14ac:dyDescent="0.25">
      <c r="C18">
        <v>6</v>
      </c>
      <c r="D18">
        <v>1.73</v>
      </c>
      <c r="E18">
        <v>0.59</v>
      </c>
      <c r="F18">
        <v>0.51</v>
      </c>
      <c r="G18">
        <v>0.04</v>
      </c>
      <c r="H18">
        <v>-0.28999999999999998</v>
      </c>
      <c r="I18">
        <v>-0.38</v>
      </c>
      <c r="J18">
        <v>-0.3</v>
      </c>
      <c r="K18">
        <v>0.43</v>
      </c>
      <c r="L18">
        <v>1.31</v>
      </c>
      <c r="M18">
        <v>2.75</v>
      </c>
    </row>
    <row r="19" spans="1:13" x14ac:dyDescent="0.25">
      <c r="C19">
        <v>7</v>
      </c>
      <c r="D19">
        <v>2.0699999999999998</v>
      </c>
      <c r="E19">
        <v>0.98</v>
      </c>
      <c r="F19">
        <v>0.6</v>
      </c>
      <c r="G19">
        <v>0.02</v>
      </c>
      <c r="H19">
        <v>-0.3</v>
      </c>
      <c r="I19">
        <v>-0.37</v>
      </c>
      <c r="J19">
        <v>-0.3</v>
      </c>
      <c r="K19">
        <v>0.52</v>
      </c>
      <c r="L19">
        <v>1.33</v>
      </c>
      <c r="M19">
        <v>2.96</v>
      </c>
    </row>
    <row r="20" spans="1:13" x14ac:dyDescent="0.25">
      <c r="C20">
        <v>8</v>
      </c>
      <c r="D20">
        <v>1.86</v>
      </c>
      <c r="E20">
        <v>0.62</v>
      </c>
      <c r="F20">
        <v>0.56999999999999995</v>
      </c>
      <c r="G20">
        <v>0.05</v>
      </c>
      <c r="H20">
        <v>-0.28999999999999998</v>
      </c>
      <c r="I20">
        <v>-0.36</v>
      </c>
      <c r="J20">
        <v>-0.3</v>
      </c>
      <c r="K20">
        <v>0.5</v>
      </c>
      <c r="L20">
        <v>1.36</v>
      </c>
      <c r="M20">
        <v>2.94</v>
      </c>
    </row>
    <row r="21" spans="1:13" x14ac:dyDescent="0.25">
      <c r="C21">
        <v>9</v>
      </c>
      <c r="D21">
        <v>1.94</v>
      </c>
      <c r="E21">
        <v>0.65</v>
      </c>
      <c r="F21">
        <v>0.56999999999999995</v>
      </c>
      <c r="G21">
        <v>0.03</v>
      </c>
      <c r="H21">
        <v>-0.28000000000000003</v>
      </c>
      <c r="I21">
        <v>-0.36</v>
      </c>
      <c r="J21">
        <v>-0.28999999999999998</v>
      </c>
      <c r="K21">
        <v>0.46</v>
      </c>
      <c r="L21">
        <v>1.28</v>
      </c>
      <c r="M21">
        <v>2.91</v>
      </c>
    </row>
    <row r="22" spans="1:13" x14ac:dyDescent="0.25">
      <c r="C22">
        <v>10</v>
      </c>
      <c r="D22">
        <v>1.82</v>
      </c>
      <c r="E22">
        <v>0.69</v>
      </c>
      <c r="F22">
        <v>0.61</v>
      </c>
      <c r="G22">
        <v>0.04</v>
      </c>
      <c r="H22">
        <v>-0.3</v>
      </c>
      <c r="I22">
        <v>-0.38</v>
      </c>
      <c r="J22">
        <v>-0.3</v>
      </c>
      <c r="K22">
        <v>0.49</v>
      </c>
      <c r="L22">
        <v>1.37</v>
      </c>
      <c r="M22">
        <v>2.78</v>
      </c>
    </row>
    <row r="23" spans="1:13" x14ac:dyDescent="0.25">
      <c r="C23">
        <v>11</v>
      </c>
      <c r="D23">
        <v>1.62</v>
      </c>
      <c r="E23">
        <v>0.56999999999999995</v>
      </c>
      <c r="F23">
        <v>0.51</v>
      </c>
      <c r="G23">
        <v>0.03</v>
      </c>
      <c r="H23">
        <v>-0.24</v>
      </c>
      <c r="I23">
        <v>-0.3</v>
      </c>
      <c r="J23">
        <v>-0.28000000000000003</v>
      </c>
      <c r="K23">
        <v>0.48</v>
      </c>
      <c r="L23">
        <v>1.3</v>
      </c>
      <c r="M23">
        <v>2.95</v>
      </c>
    </row>
    <row r="24" spans="1:13" x14ac:dyDescent="0.25">
      <c r="C24">
        <v>12</v>
      </c>
      <c r="D24">
        <v>2</v>
      </c>
      <c r="E24">
        <v>0.75</v>
      </c>
      <c r="F24">
        <v>0.7</v>
      </c>
      <c r="G24">
        <v>0.08</v>
      </c>
      <c r="H24">
        <v>-0.26</v>
      </c>
      <c r="I24">
        <v>-0.34</v>
      </c>
      <c r="J24">
        <v>-0.3</v>
      </c>
      <c r="K24">
        <v>0.49</v>
      </c>
      <c r="L24">
        <v>1.35</v>
      </c>
      <c r="M24">
        <v>2.97</v>
      </c>
    </row>
    <row r="25" spans="1:13" x14ac:dyDescent="0.25">
      <c r="C25">
        <v>13</v>
      </c>
      <c r="D25">
        <v>1.9</v>
      </c>
      <c r="E25">
        <v>0.65</v>
      </c>
      <c r="F25">
        <v>0.56999999999999995</v>
      </c>
      <c r="G25">
        <v>0.03</v>
      </c>
      <c r="H25">
        <v>-0.32</v>
      </c>
      <c r="I25">
        <v>-0.41</v>
      </c>
      <c r="J25">
        <v>-0.28999999999999998</v>
      </c>
      <c r="K25">
        <v>0.5</v>
      </c>
      <c r="L25">
        <v>1.38</v>
      </c>
      <c r="M25">
        <v>3.06</v>
      </c>
    </row>
    <row r="26" spans="1:13" x14ac:dyDescent="0.25">
      <c r="C26">
        <v>14</v>
      </c>
      <c r="D26">
        <v>1.92</v>
      </c>
      <c r="E26">
        <v>0.8</v>
      </c>
      <c r="F26">
        <v>0.72</v>
      </c>
      <c r="G26">
        <v>0.04</v>
      </c>
      <c r="H26">
        <v>-0.3</v>
      </c>
      <c r="I26">
        <v>-0.37</v>
      </c>
      <c r="J26">
        <v>-0.31</v>
      </c>
      <c r="K26">
        <v>0.45</v>
      </c>
      <c r="L26">
        <v>1.26</v>
      </c>
      <c r="M26">
        <v>2.75</v>
      </c>
    </row>
    <row r="27" spans="1:13" x14ac:dyDescent="0.25">
      <c r="C27">
        <v>15</v>
      </c>
      <c r="D27">
        <v>2.06</v>
      </c>
      <c r="E27">
        <v>0.77</v>
      </c>
      <c r="F27">
        <v>0.65</v>
      </c>
      <c r="G27">
        <v>0</v>
      </c>
      <c r="H27">
        <v>-0.35</v>
      </c>
      <c r="I27">
        <v>-0.43</v>
      </c>
      <c r="J27">
        <v>-0.21</v>
      </c>
      <c r="K27">
        <v>0.52</v>
      </c>
      <c r="L27">
        <v>1.4</v>
      </c>
      <c r="M27">
        <v>3.16</v>
      </c>
    </row>
    <row r="28" spans="1:13" x14ac:dyDescent="0.25">
      <c r="C28">
        <v>16</v>
      </c>
      <c r="D28">
        <v>2.0299999999999998</v>
      </c>
      <c r="E28">
        <v>0.73</v>
      </c>
      <c r="F28">
        <v>0.68</v>
      </c>
      <c r="G28">
        <v>0.08</v>
      </c>
      <c r="H28">
        <v>-0.3</v>
      </c>
      <c r="I28">
        <v>-0.38</v>
      </c>
      <c r="J28">
        <v>-0.33</v>
      </c>
      <c r="K28">
        <v>0.46</v>
      </c>
      <c r="L28">
        <v>1.28</v>
      </c>
      <c r="M28">
        <v>2.82</v>
      </c>
    </row>
    <row r="29" spans="1:13" x14ac:dyDescent="0.25">
      <c r="C29">
        <v>17</v>
      </c>
      <c r="D29">
        <v>1.81</v>
      </c>
      <c r="E29">
        <v>0.73</v>
      </c>
      <c r="F29">
        <v>0.69</v>
      </c>
      <c r="G29">
        <v>0.06</v>
      </c>
      <c r="H29">
        <v>-0.28000000000000003</v>
      </c>
      <c r="I29">
        <v>-0.36</v>
      </c>
      <c r="J29">
        <v>-0.3</v>
      </c>
      <c r="K29">
        <v>0.51</v>
      </c>
      <c r="L29">
        <v>1.32</v>
      </c>
      <c r="M29">
        <v>2.92</v>
      </c>
    </row>
    <row r="30" spans="1:13" x14ac:dyDescent="0.25">
      <c r="C30">
        <v>18</v>
      </c>
      <c r="D30">
        <v>2.17</v>
      </c>
      <c r="E30">
        <v>0.83</v>
      </c>
      <c r="F30">
        <v>0.72</v>
      </c>
      <c r="G30">
        <v>-0.01</v>
      </c>
      <c r="H30">
        <v>-0.28999999999999998</v>
      </c>
      <c r="I30">
        <v>-0.36</v>
      </c>
      <c r="J30">
        <v>-0.28999999999999998</v>
      </c>
      <c r="K30">
        <v>0.45</v>
      </c>
      <c r="L30">
        <v>1.33</v>
      </c>
      <c r="M30">
        <v>3.03</v>
      </c>
    </row>
    <row r="31" spans="1:13" x14ac:dyDescent="0.25">
      <c r="A31" s="31">
        <f>SQRT(20)</f>
        <v>4.4721359549995796</v>
      </c>
      <c r="C31">
        <v>19</v>
      </c>
      <c r="D31">
        <v>1.66</v>
      </c>
      <c r="E31">
        <v>0.55000000000000004</v>
      </c>
      <c r="F31">
        <v>0.53</v>
      </c>
      <c r="G31">
        <v>-0.04</v>
      </c>
      <c r="H31">
        <v>-0.28999999999999998</v>
      </c>
      <c r="I31">
        <v>-0.36</v>
      </c>
      <c r="J31">
        <v>-0.33</v>
      </c>
      <c r="K31">
        <v>0.49</v>
      </c>
      <c r="L31">
        <v>1.35</v>
      </c>
      <c r="M31">
        <v>2.95</v>
      </c>
    </row>
    <row r="32" spans="1:13" x14ac:dyDescent="0.25">
      <c r="C32" s="1">
        <v>20</v>
      </c>
      <c r="D32" s="1">
        <v>1.6</v>
      </c>
      <c r="E32" s="1">
        <v>0.59</v>
      </c>
      <c r="F32" s="1">
        <v>0.61</v>
      </c>
      <c r="G32" s="1">
        <v>0.01</v>
      </c>
      <c r="H32" s="1">
        <v>-0.26</v>
      </c>
      <c r="I32" s="1">
        <v>-0.34</v>
      </c>
      <c r="J32" s="1">
        <v>-0.32</v>
      </c>
      <c r="K32" s="1">
        <v>0.41</v>
      </c>
      <c r="L32" s="1">
        <v>1.17</v>
      </c>
      <c r="M32" s="1">
        <v>2.5</v>
      </c>
    </row>
    <row r="33" spans="1:13" x14ac:dyDescent="0.25">
      <c r="A33">
        <f>2.09/$A$31</f>
        <v>0.46733820729745601</v>
      </c>
      <c r="C33" s="1" t="s">
        <v>25</v>
      </c>
      <c r="D33" s="1">
        <f>SUBTOTAL(101,Tabelle14[Spalte2])</f>
        <v>1.9490000000000003</v>
      </c>
      <c r="E33" s="1">
        <f>SUBTOTAL(101,Tabelle14[Spalte3])</f>
        <v>0.71950000000000014</v>
      </c>
      <c r="F33" s="1">
        <f>SUBTOTAL(101,Tabelle14[Spalte4])</f>
        <v>0.60099999999999998</v>
      </c>
      <c r="G33" s="1">
        <f>SUBTOTAL(101,Tabelle14[Spalte5])</f>
        <v>2.8000000000000004E-2</v>
      </c>
      <c r="H33" s="1">
        <f>SUBTOTAL(101,Tabelle14[Spalte6])</f>
        <v>-0.29699999999999999</v>
      </c>
      <c r="I33" s="1">
        <f>SUBTOTAL(101,Tabelle14[Spalte7])</f>
        <v>-0.36799999999999999</v>
      </c>
      <c r="J33" s="1">
        <f>SUBTOTAL(101,Tabelle14[Spalte8])</f>
        <v>-0.29299999999999998</v>
      </c>
      <c r="K33" s="1">
        <f>SUBTOTAL(101,Tabelle14[Spalte9])</f>
        <v>0.45550000000000007</v>
      </c>
      <c r="L33" s="1">
        <f>SUBTOTAL(101,Tabelle14[Spalte10])</f>
        <v>1.3145000000000002</v>
      </c>
      <c r="M33" s="1">
        <f>SUBTOTAL(101,Tabelle14[Spalte11])</f>
        <v>2.9610000000000003</v>
      </c>
    </row>
    <row r="34" spans="1:13" x14ac:dyDescent="0.25">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2.8022547312739732E-2</v>
      </c>
      <c r="I34">
        <f>STDEV(Tabelle14[Spalte7])</f>
        <v>2.8022547312739732E-2</v>
      </c>
      <c r="J34">
        <f>STDEV(Tabelle14[Spalte8])</f>
        <v>2.4942038071454682E-2</v>
      </c>
      <c r="K34">
        <f>STDEV(Tabelle14[Spalte9])</f>
        <v>0.1128331324987196</v>
      </c>
      <c r="L34">
        <f>STDEV(Tabelle14[Spalte10])</f>
        <v>7.8369905609635387E-2</v>
      </c>
      <c r="M34">
        <f>STDEV(Tabelle14[Spalte11])</f>
        <v>0.21041062610749339</v>
      </c>
    </row>
    <row r="35" spans="1:13" ht="15.75" x14ac:dyDescent="0.25">
      <c r="C35" s="32" t="s">
        <v>77</v>
      </c>
      <c r="D35">
        <f t="shared" ref="D35:M35" si="0">D34/SQRT(20)</f>
        <v>6.0440923745073864E-2</v>
      </c>
      <c r="E35">
        <f t="shared" si="0"/>
        <v>2.5879020155533668E-2</v>
      </c>
      <c r="F35">
        <f t="shared" si="0"/>
        <v>1.9138002975617217E-2</v>
      </c>
      <c r="G35">
        <f t="shared" si="0"/>
        <v>8.0328273845187113E-3</v>
      </c>
      <c r="H35">
        <f t="shared" si="0"/>
        <v>6.2660320693990095E-3</v>
      </c>
      <c r="I35">
        <f t="shared" si="0"/>
        <v>6.2660320693990095E-3</v>
      </c>
      <c r="J35">
        <f t="shared" si="0"/>
        <v>5.5772092625160424E-3</v>
      </c>
      <c r="K35">
        <f t="shared" si="0"/>
        <v>2.5230255438137769E-2</v>
      </c>
      <c r="L35">
        <f t="shared" si="0"/>
        <v>1.7524043633338683E-2</v>
      </c>
      <c r="M35">
        <f t="shared" si="0"/>
        <v>4.7049246316464718E-2</v>
      </c>
    </row>
    <row r="36" spans="1:13" ht="15.75" thickBot="1" x14ac:dyDescent="0.3">
      <c r="D36" s="11" t="s">
        <v>0</v>
      </c>
      <c r="E36" s="11" t="s">
        <v>1</v>
      </c>
      <c r="F36" s="11" t="s">
        <v>2</v>
      </c>
      <c r="G36" s="11" t="s">
        <v>3</v>
      </c>
      <c r="H36" s="11" t="s">
        <v>4</v>
      </c>
      <c r="I36" s="11" t="s">
        <v>5</v>
      </c>
      <c r="J36" s="11" t="s">
        <v>6</v>
      </c>
      <c r="K36" s="11" t="s">
        <v>7</v>
      </c>
      <c r="L36" s="11" t="s">
        <v>8</v>
      </c>
      <c r="M36" s="12" t="s">
        <v>9</v>
      </c>
    </row>
    <row r="37" spans="1:13" ht="15.75" thickTop="1" x14ac:dyDescent="0.25">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x14ac:dyDescent="0.25">
      <c r="D38" s="11" t="s">
        <v>0</v>
      </c>
      <c r="E38" s="11" t="s">
        <v>1</v>
      </c>
      <c r="F38" s="11" t="s">
        <v>2</v>
      </c>
      <c r="G38" s="11" t="s">
        <v>3</v>
      </c>
      <c r="H38" s="11" t="s">
        <v>4</v>
      </c>
      <c r="I38" s="11" t="s">
        <v>5</v>
      </c>
      <c r="J38" s="11" t="s">
        <v>6</v>
      </c>
      <c r="K38" s="11" t="s">
        <v>7</v>
      </c>
      <c r="L38" s="11" t="s">
        <v>8</v>
      </c>
      <c r="M38" s="12" t="s">
        <v>9</v>
      </c>
    </row>
    <row r="39" spans="1:13" x14ac:dyDescent="0.25">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2.8022547312739732E-2</v>
      </c>
      <c r="I39">
        <f>STDEV(Tabelle14[Spalte7])</f>
        <v>2.8022547312739732E-2</v>
      </c>
      <c r="J39">
        <f>STDEV(Tabelle14[Spalte8])</f>
        <v>2.4942038071454682E-2</v>
      </c>
      <c r="K39">
        <f>STDEV(Tabelle14[Spalte9])</f>
        <v>0.1128331324987196</v>
      </c>
      <c r="L39">
        <f>STDEV(Tabelle14[Spalte10])</f>
        <v>7.8369905609635387E-2</v>
      </c>
      <c r="M39">
        <f>STDEV(Tabelle14[Spalte11])</f>
        <v>0.21041062610749339</v>
      </c>
    </row>
    <row r="40" spans="1:13" ht="15.75" x14ac:dyDescent="0.25">
      <c r="C40" s="32" t="s">
        <v>78</v>
      </c>
      <c r="D40">
        <f>D34*$A$33</f>
        <v>0.12632153062720436</v>
      </c>
      <c r="E40">
        <f>E39*A33</f>
        <v>5.408715212506536E-2</v>
      </c>
      <c r="F40">
        <f>F39*A33</f>
        <v>3.9998426219039984E-2</v>
      </c>
      <c r="G40">
        <f>G34*A33</f>
        <v>1.6788609233644104E-2</v>
      </c>
      <c r="H40">
        <f>H39*A33</f>
        <v>1.309600702504393E-2</v>
      </c>
      <c r="I40">
        <f>I39*A33</f>
        <v>1.309600702504393E-2</v>
      </c>
      <c r="J40">
        <f>J39*A33</f>
        <v>1.1656367358658527E-2</v>
      </c>
      <c r="K40">
        <f>K39*A33</f>
        <v>5.2731233865707938E-2</v>
      </c>
      <c r="L40">
        <f>L39*A33</f>
        <v>3.6625251193677842E-2</v>
      </c>
      <c r="M40">
        <f>A33*M39</f>
        <v>9.8332924801411259E-2</v>
      </c>
    </row>
    <row r="41" spans="1:13" ht="15.75" x14ac:dyDescent="0.25">
      <c r="C41" s="32" t="s">
        <v>79</v>
      </c>
      <c r="D41">
        <v>0.13</v>
      </c>
      <c r="E41">
        <v>0.06</v>
      </c>
      <c r="F41">
        <v>0.04</v>
      </c>
      <c r="G41">
        <v>1.7000000000000001E-2</v>
      </c>
      <c r="H41">
        <v>1.4E-2</v>
      </c>
      <c r="I41">
        <v>1.4E-2</v>
      </c>
      <c r="J41">
        <v>1.2E-2</v>
      </c>
      <c r="K41">
        <v>0.06</v>
      </c>
      <c r="L41">
        <v>0.04</v>
      </c>
      <c r="M41">
        <v>0.1</v>
      </c>
    </row>
    <row r="45" spans="1:13" ht="21" x14ac:dyDescent="0.35">
      <c r="F45" s="16" t="s">
        <v>29</v>
      </c>
      <c r="G45" s="16"/>
      <c r="H45" s="16"/>
    </row>
    <row r="46" spans="1:13" ht="15.75" thickBot="1" x14ac:dyDescent="0.3">
      <c r="C46" s="18" t="s">
        <v>32</v>
      </c>
      <c r="D46" s="11" t="s">
        <v>0</v>
      </c>
      <c r="E46" s="11" t="s">
        <v>1</v>
      </c>
      <c r="F46" s="11" t="s">
        <v>2</v>
      </c>
      <c r="G46" s="11" t="s">
        <v>3</v>
      </c>
      <c r="H46" s="11" t="s">
        <v>4</v>
      </c>
      <c r="I46" s="11" t="s">
        <v>5</v>
      </c>
      <c r="J46" s="11" t="s">
        <v>6</v>
      </c>
      <c r="K46" s="11" t="s">
        <v>7</v>
      </c>
      <c r="L46" s="11" t="s">
        <v>8</v>
      </c>
      <c r="M46" s="12" t="s">
        <v>9</v>
      </c>
    </row>
    <row r="47" spans="1:13" ht="16.5" thickTop="1" thickBot="1" x14ac:dyDescent="0.3">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x14ac:dyDescent="0.25">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x14ac:dyDescent="0.35">
      <c r="F63" s="16" t="s">
        <v>34</v>
      </c>
      <c r="G63" s="16"/>
      <c r="H63" s="16"/>
      <c r="I63" s="16"/>
      <c r="J63" s="16"/>
    </row>
    <row r="64" spans="3:13" x14ac:dyDescent="0.25">
      <c r="C64" s="18" t="s">
        <v>33</v>
      </c>
      <c r="D64" s="11" t="s">
        <v>0</v>
      </c>
      <c r="E64" s="11" t="s">
        <v>1</v>
      </c>
      <c r="F64" s="11" t="s">
        <v>2</v>
      </c>
      <c r="G64" s="11" t="s">
        <v>3</v>
      </c>
      <c r="H64" s="11" t="s">
        <v>4</v>
      </c>
      <c r="I64" s="11" t="s">
        <v>5</v>
      </c>
      <c r="J64" s="11" t="s">
        <v>6</v>
      </c>
      <c r="K64" s="11" t="s">
        <v>7</v>
      </c>
      <c r="L64" s="11" t="s">
        <v>8</v>
      </c>
      <c r="M64" s="12" t="s">
        <v>9</v>
      </c>
    </row>
    <row r="65" spans="3:13" x14ac:dyDescent="0.25">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2.8022547312739732E-2</v>
      </c>
      <c r="I65">
        <f>STDEV(Tabelle14[Spalte7])</f>
        <v>2.8022547312739732E-2</v>
      </c>
      <c r="J65">
        <f>STDEV(Tabelle14[Spalte8])</f>
        <v>2.4942038071454682E-2</v>
      </c>
      <c r="K65">
        <f>STDEV(Tabelle14[Spalte9])</f>
        <v>0.1128331324987196</v>
      </c>
      <c r="L65">
        <f>STDEV(Tabelle14[Spalte10])</f>
        <v>7.8369905609635387E-2</v>
      </c>
      <c r="M65">
        <f>STDEV(Tabelle14[Spalte11])</f>
        <v>0.21041062610749339</v>
      </c>
    </row>
    <row r="66" spans="3:13" x14ac:dyDescent="0.25">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F26" sqref="F26"/>
    </sheetView>
  </sheetViews>
  <sheetFormatPr baseColWidth="10" defaultRowHeight="15" x14ac:dyDescent="0.25"/>
  <sheetData>
    <row r="1" spans="1:13" ht="15.75" x14ac:dyDescent="0.25">
      <c r="A1">
        <v>0.46733820729745601</v>
      </c>
      <c r="B1" s="32" t="s">
        <v>77</v>
      </c>
      <c r="C1" s="32" t="s">
        <v>78</v>
      </c>
      <c r="D1" s="32" t="s">
        <v>79</v>
      </c>
    </row>
    <row r="2" spans="1:13" x14ac:dyDescent="0.25">
      <c r="A2" s="31">
        <f>SQRT(20)</f>
        <v>4.4721359549995796</v>
      </c>
    </row>
    <row r="4" spans="1:13" ht="18.75" x14ac:dyDescent="0.3">
      <c r="G4" s="19" t="s">
        <v>61</v>
      </c>
      <c r="H4" s="28"/>
    </row>
    <row r="6" spans="1:13" x14ac:dyDescent="0.25">
      <c r="C6" s="18" t="s">
        <v>20</v>
      </c>
      <c r="D6" s="11" t="s">
        <v>0</v>
      </c>
      <c r="E6" s="11" t="s">
        <v>1</v>
      </c>
      <c r="F6" s="11" t="s">
        <v>2</v>
      </c>
      <c r="G6" s="11" t="s">
        <v>3</v>
      </c>
      <c r="H6" s="11" t="s">
        <v>4</v>
      </c>
      <c r="I6" s="11" t="s">
        <v>5</v>
      </c>
      <c r="J6" s="11" t="s">
        <v>6</v>
      </c>
      <c r="K6" s="11" t="s">
        <v>7</v>
      </c>
      <c r="L6" s="11" t="s">
        <v>8</v>
      </c>
      <c r="M6" s="12" t="s">
        <v>9</v>
      </c>
    </row>
    <row r="7" spans="1:13" x14ac:dyDescent="0.25">
      <c r="C7">
        <v>1</v>
      </c>
      <c r="D7">
        <v>0.92</v>
      </c>
      <c r="E7">
        <v>0.39</v>
      </c>
      <c r="F7">
        <v>-0.8</v>
      </c>
      <c r="G7">
        <v>-0.03</v>
      </c>
      <c r="H7">
        <v>-0.31</v>
      </c>
      <c r="I7">
        <v>-0.39</v>
      </c>
      <c r="J7">
        <v>-0.28999999999999998</v>
      </c>
      <c r="K7">
        <v>-0.42</v>
      </c>
      <c r="L7">
        <v>0.77</v>
      </c>
      <c r="M7">
        <v>1.17</v>
      </c>
    </row>
    <row r="8" spans="1:13" x14ac:dyDescent="0.25">
      <c r="C8">
        <v>2</v>
      </c>
      <c r="D8">
        <v>0.96</v>
      </c>
      <c r="E8">
        <v>0.39</v>
      </c>
      <c r="F8">
        <v>-0.09</v>
      </c>
      <c r="G8">
        <v>-0.03</v>
      </c>
      <c r="H8">
        <v>-0.28999999999999998</v>
      </c>
      <c r="I8">
        <v>-0.37</v>
      </c>
      <c r="J8">
        <v>-0.27</v>
      </c>
      <c r="K8">
        <v>-0.43</v>
      </c>
      <c r="L8">
        <v>0.67</v>
      </c>
      <c r="M8">
        <v>1.28</v>
      </c>
    </row>
    <row r="9" spans="1:13" x14ac:dyDescent="0.25">
      <c r="C9">
        <v>3</v>
      </c>
      <c r="D9">
        <v>0.95</v>
      </c>
      <c r="E9">
        <v>0.39</v>
      </c>
      <c r="F9">
        <v>-0.1</v>
      </c>
      <c r="G9">
        <v>-0.04</v>
      </c>
      <c r="H9">
        <v>-0.32</v>
      </c>
      <c r="I9">
        <v>-0.4</v>
      </c>
      <c r="J9">
        <v>-0.28000000000000003</v>
      </c>
      <c r="K9">
        <v>-0.42</v>
      </c>
      <c r="L9">
        <v>0.66</v>
      </c>
      <c r="M9">
        <v>1.32</v>
      </c>
    </row>
    <row r="10" spans="1:13" x14ac:dyDescent="0.25">
      <c r="C10">
        <v>4</v>
      </c>
      <c r="D10">
        <v>0.8</v>
      </c>
      <c r="E10">
        <v>0.34</v>
      </c>
      <c r="F10">
        <v>-0.12</v>
      </c>
      <c r="G10">
        <v>-0.03</v>
      </c>
      <c r="H10">
        <v>-0.3</v>
      </c>
      <c r="I10">
        <v>-0.39</v>
      </c>
      <c r="J10">
        <v>-0.28999999999999998</v>
      </c>
      <c r="K10">
        <v>-0.45</v>
      </c>
      <c r="L10">
        <v>0.62</v>
      </c>
      <c r="M10">
        <v>1.2</v>
      </c>
    </row>
    <row r="11" spans="1:13" x14ac:dyDescent="0.25">
      <c r="C11">
        <v>5</v>
      </c>
      <c r="D11">
        <v>0.94</v>
      </c>
      <c r="E11">
        <v>0.43</v>
      </c>
      <c r="F11">
        <v>-0.08</v>
      </c>
      <c r="G11">
        <v>-0.04</v>
      </c>
      <c r="H11">
        <v>-0.3</v>
      </c>
      <c r="I11">
        <v>-0.38</v>
      </c>
      <c r="J11">
        <v>-0.28000000000000003</v>
      </c>
      <c r="K11">
        <v>-0.46</v>
      </c>
      <c r="L11">
        <v>0.56999999999999995</v>
      </c>
      <c r="M11">
        <v>1.19</v>
      </c>
    </row>
    <row r="12" spans="1:13" x14ac:dyDescent="0.25">
      <c r="C12">
        <v>6</v>
      </c>
      <c r="D12">
        <v>0.72</v>
      </c>
      <c r="E12">
        <v>0.37</v>
      </c>
      <c r="F12">
        <v>-0.08</v>
      </c>
      <c r="G12">
        <v>-0.03</v>
      </c>
      <c r="H12">
        <v>-0.3</v>
      </c>
      <c r="I12">
        <v>-0.39</v>
      </c>
      <c r="J12">
        <v>-0.28000000000000003</v>
      </c>
      <c r="K12">
        <v>-0.45</v>
      </c>
      <c r="L12">
        <v>0.6</v>
      </c>
      <c r="M12">
        <v>1.1599999999999999</v>
      </c>
    </row>
    <row r="13" spans="1:13" x14ac:dyDescent="0.25">
      <c r="C13">
        <v>7</v>
      </c>
      <c r="D13">
        <v>0.6</v>
      </c>
      <c r="E13">
        <v>0.25</v>
      </c>
      <c r="F13">
        <v>-0.15</v>
      </c>
      <c r="G13">
        <v>-0.04</v>
      </c>
      <c r="H13">
        <v>-0.31</v>
      </c>
      <c r="I13">
        <v>-0.4</v>
      </c>
      <c r="J13">
        <v>-0.31</v>
      </c>
      <c r="K13">
        <v>-0.47</v>
      </c>
      <c r="L13">
        <v>0.55000000000000004</v>
      </c>
      <c r="M13">
        <v>0.94</v>
      </c>
    </row>
    <row r="14" spans="1:13" x14ac:dyDescent="0.25">
      <c r="C14">
        <v>8</v>
      </c>
      <c r="D14">
        <v>0.75</v>
      </c>
      <c r="E14">
        <v>0.27</v>
      </c>
      <c r="F14">
        <v>-0.14000000000000001</v>
      </c>
      <c r="G14">
        <v>-0.04</v>
      </c>
      <c r="H14">
        <v>-0.3</v>
      </c>
      <c r="I14">
        <v>-0.41</v>
      </c>
      <c r="J14">
        <v>-0.31</v>
      </c>
      <c r="K14">
        <v>-0.43</v>
      </c>
      <c r="L14">
        <v>0.6</v>
      </c>
      <c r="M14">
        <v>1.1299999999999999</v>
      </c>
    </row>
    <row r="15" spans="1:13" x14ac:dyDescent="0.25">
      <c r="C15">
        <v>9</v>
      </c>
      <c r="D15">
        <v>0.84</v>
      </c>
      <c r="E15">
        <v>0.3</v>
      </c>
      <c r="F15">
        <v>-0.11</v>
      </c>
      <c r="G15">
        <v>-0.03</v>
      </c>
      <c r="H15">
        <v>-0.3</v>
      </c>
      <c r="I15">
        <v>-0.4</v>
      </c>
      <c r="J15">
        <v>-0.28999999999999998</v>
      </c>
      <c r="K15">
        <v>-0.4</v>
      </c>
      <c r="L15">
        <v>0.69</v>
      </c>
      <c r="M15">
        <v>1.29</v>
      </c>
    </row>
    <row r="16" spans="1:13" x14ac:dyDescent="0.25">
      <c r="C16">
        <v>10</v>
      </c>
      <c r="D16">
        <v>0.77</v>
      </c>
      <c r="E16">
        <v>0.25</v>
      </c>
      <c r="F16">
        <v>-0.13</v>
      </c>
      <c r="G16">
        <v>-0.01</v>
      </c>
      <c r="H16">
        <v>-0.25</v>
      </c>
      <c r="I16">
        <v>-0.38</v>
      </c>
      <c r="J16">
        <v>-0.31</v>
      </c>
      <c r="K16">
        <v>-0.42</v>
      </c>
      <c r="L16">
        <v>0.66</v>
      </c>
      <c r="M16">
        <v>1.21</v>
      </c>
    </row>
    <row r="17" spans="3:13" x14ac:dyDescent="0.25">
      <c r="C17">
        <v>11</v>
      </c>
      <c r="D17">
        <v>0.75</v>
      </c>
      <c r="E17">
        <v>0.31</v>
      </c>
      <c r="F17">
        <v>-0.09</v>
      </c>
      <c r="G17">
        <v>0</v>
      </c>
      <c r="H17">
        <v>-0.23</v>
      </c>
      <c r="I17">
        <v>-0.35</v>
      </c>
      <c r="J17">
        <v>-0.27</v>
      </c>
      <c r="K17">
        <v>-0.41</v>
      </c>
      <c r="L17">
        <v>0.65</v>
      </c>
      <c r="M17">
        <v>1.26</v>
      </c>
    </row>
    <row r="18" spans="3:13" x14ac:dyDescent="0.25">
      <c r="C18">
        <v>12</v>
      </c>
      <c r="D18">
        <v>0.68</v>
      </c>
      <c r="E18">
        <v>0.23</v>
      </c>
      <c r="F18">
        <v>-0.13</v>
      </c>
      <c r="G18">
        <v>0</v>
      </c>
      <c r="H18">
        <v>-0.2</v>
      </c>
      <c r="I18">
        <v>-0.32</v>
      </c>
      <c r="J18">
        <v>-0.28000000000000003</v>
      </c>
      <c r="K18">
        <v>-0.44</v>
      </c>
      <c r="L18">
        <v>0.59</v>
      </c>
      <c r="M18">
        <v>1.07</v>
      </c>
    </row>
    <row r="19" spans="3:13" x14ac:dyDescent="0.25">
      <c r="C19">
        <v>13</v>
      </c>
      <c r="D19">
        <v>0.73</v>
      </c>
      <c r="E19">
        <v>0.28000000000000003</v>
      </c>
      <c r="F19">
        <v>-0.11</v>
      </c>
      <c r="G19">
        <v>0</v>
      </c>
      <c r="H19">
        <v>-0.22</v>
      </c>
      <c r="I19">
        <v>-0.34</v>
      </c>
      <c r="J19">
        <v>-0.28000000000000003</v>
      </c>
      <c r="K19">
        <v>-0.41</v>
      </c>
      <c r="L19">
        <v>0.66</v>
      </c>
      <c r="M19">
        <v>1.18</v>
      </c>
    </row>
    <row r="20" spans="3:13" x14ac:dyDescent="0.25">
      <c r="C20">
        <v>14</v>
      </c>
      <c r="D20">
        <v>0.64</v>
      </c>
      <c r="E20">
        <v>0.24</v>
      </c>
      <c r="F20">
        <v>-0.12</v>
      </c>
      <c r="G20">
        <v>-0.02</v>
      </c>
      <c r="H20">
        <v>-0.21</v>
      </c>
      <c r="I20">
        <v>-0.34</v>
      </c>
      <c r="J20">
        <v>-0.28000000000000003</v>
      </c>
      <c r="K20">
        <v>-0.45</v>
      </c>
      <c r="L20">
        <v>0.55000000000000004</v>
      </c>
      <c r="M20">
        <v>0.97</v>
      </c>
    </row>
    <row r="21" spans="3:13" x14ac:dyDescent="0.25">
      <c r="C21">
        <v>15</v>
      </c>
      <c r="D21">
        <v>0.78</v>
      </c>
      <c r="E21">
        <v>0.32</v>
      </c>
      <c r="F21">
        <v>-0.09</v>
      </c>
      <c r="G21">
        <v>-0.01</v>
      </c>
      <c r="H21">
        <v>-0.23</v>
      </c>
      <c r="I21">
        <v>-0.35</v>
      </c>
      <c r="J21">
        <v>-0.28000000000000003</v>
      </c>
      <c r="K21">
        <v>-0.43</v>
      </c>
      <c r="L21">
        <v>0.62</v>
      </c>
      <c r="M21">
        <v>1.22</v>
      </c>
    </row>
    <row r="22" spans="3:13" x14ac:dyDescent="0.25">
      <c r="C22">
        <v>16</v>
      </c>
      <c r="D22">
        <v>0.7</v>
      </c>
      <c r="E22">
        <v>0.26</v>
      </c>
      <c r="F22">
        <v>-0.12</v>
      </c>
      <c r="G22">
        <v>0</v>
      </c>
      <c r="H22">
        <v>-0.23</v>
      </c>
      <c r="I22">
        <v>-0.36</v>
      </c>
      <c r="J22">
        <v>-0.28000000000000003</v>
      </c>
      <c r="K22">
        <v>-0.43</v>
      </c>
      <c r="L22">
        <v>0.61</v>
      </c>
      <c r="M22">
        <v>1.1100000000000001</v>
      </c>
    </row>
    <row r="23" spans="3:13" x14ac:dyDescent="0.25">
      <c r="C23">
        <v>17</v>
      </c>
      <c r="D23">
        <v>0.82</v>
      </c>
      <c r="E23">
        <v>0.34</v>
      </c>
      <c r="F23">
        <v>-0.09</v>
      </c>
      <c r="G23">
        <v>-0.01</v>
      </c>
      <c r="H23">
        <v>-0.24</v>
      </c>
      <c r="I23">
        <v>-0.36</v>
      </c>
      <c r="J23">
        <v>-0.28999999999999998</v>
      </c>
      <c r="K23">
        <v>-0.41</v>
      </c>
      <c r="L23">
        <v>0.65</v>
      </c>
      <c r="M23">
        <v>1.21</v>
      </c>
    </row>
    <row r="24" spans="3:13" x14ac:dyDescent="0.25">
      <c r="C24">
        <v>18</v>
      </c>
      <c r="D24">
        <v>0.86</v>
      </c>
      <c r="E24">
        <v>0.38</v>
      </c>
      <c r="F24">
        <v>-0.1</v>
      </c>
      <c r="G24">
        <v>-0.02</v>
      </c>
      <c r="H24">
        <v>-0.25</v>
      </c>
      <c r="I24">
        <v>-0.37</v>
      </c>
      <c r="J24">
        <v>-0.3</v>
      </c>
      <c r="K24">
        <v>-0.42</v>
      </c>
      <c r="L24">
        <v>0.62</v>
      </c>
      <c r="M24">
        <v>1.18</v>
      </c>
    </row>
    <row r="25" spans="3:13" x14ac:dyDescent="0.25">
      <c r="C25">
        <v>19</v>
      </c>
      <c r="D25">
        <v>0.94</v>
      </c>
      <c r="E25">
        <v>0.38</v>
      </c>
      <c r="F25">
        <v>-7.0000000000000007E-2</v>
      </c>
      <c r="G25">
        <v>-0.03</v>
      </c>
      <c r="H25">
        <v>-0.27</v>
      </c>
      <c r="I25">
        <v>-0.39</v>
      </c>
      <c r="J25">
        <v>-0.28999999999999998</v>
      </c>
      <c r="K25">
        <v>-0.41</v>
      </c>
      <c r="L25">
        <v>0.63</v>
      </c>
      <c r="M25">
        <v>1.3</v>
      </c>
    </row>
    <row r="26" spans="3:13" x14ac:dyDescent="0.25">
      <c r="C26">
        <v>20</v>
      </c>
      <c r="D26">
        <v>1.06</v>
      </c>
      <c r="E26">
        <v>0.44</v>
      </c>
      <c r="F26">
        <v>-0.03</v>
      </c>
      <c r="G26">
        <v>-0.02</v>
      </c>
      <c r="H26">
        <v>-0.28999999999999998</v>
      </c>
      <c r="I26">
        <v>-0.4</v>
      </c>
      <c r="J26">
        <v>-0.28000000000000003</v>
      </c>
      <c r="K26">
        <v>-0.4</v>
      </c>
      <c r="L26">
        <v>0.66</v>
      </c>
      <c r="M26">
        <v>1.32</v>
      </c>
    </row>
    <row r="30" spans="3:13" x14ac:dyDescent="0.25">
      <c r="C30" s="2" t="s">
        <v>66</v>
      </c>
      <c r="D30">
        <f t="shared" ref="D30:M30" si="0">AVERAGE(D7:D26)</f>
        <v>0.81049999999999989</v>
      </c>
      <c r="E30">
        <f t="shared" si="0"/>
        <v>0.32800000000000001</v>
      </c>
      <c r="F30">
        <f t="shared" si="0"/>
        <v>-0.13750000000000001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x14ac:dyDescent="0.25">
      <c r="C31" s="2" t="s">
        <v>63</v>
      </c>
      <c r="D31">
        <f t="shared" ref="D31:M31" si="1">STDEV(D7:D26)</f>
        <v>0.12145932825869225</v>
      </c>
      <c r="E31">
        <f t="shared" si="1"/>
        <v>6.6062171674232714E-2</v>
      </c>
      <c r="F31">
        <f t="shared" si="1"/>
        <v>0.1583093241261018</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x14ac:dyDescent="0.25">
      <c r="C32" s="32" t="s">
        <v>77</v>
      </c>
      <c r="D32">
        <f>D31/A2</f>
        <v>2.7159131448789703E-2</v>
      </c>
      <c r="E32">
        <f>E31/A2</f>
        <v>1.4771950660484543E-2</v>
      </c>
      <c r="F32">
        <f>F31/A2</f>
        <v>3.5399041021801109E-2</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x14ac:dyDescent="0.25">
      <c r="C33" s="32" t="s">
        <v>78</v>
      </c>
      <c r="D33">
        <f>D31*A1</f>
        <v>5.676258472797048E-2</v>
      </c>
      <c r="E33">
        <f>E31*A1</f>
        <v>3.0873376880412695E-2</v>
      </c>
      <c r="F33">
        <f>F31*A1</f>
        <v>7.3983995735564315E-2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x14ac:dyDescent="0.25">
      <c r="C34" s="32" t="s">
        <v>79</v>
      </c>
      <c r="D34">
        <v>0.06</v>
      </c>
      <c r="E34">
        <v>0.04</v>
      </c>
      <c r="F34">
        <v>0.08</v>
      </c>
      <c r="G34">
        <v>7.0000000000000001E-3</v>
      </c>
      <c r="H34">
        <v>1.9E-2</v>
      </c>
      <c r="I34">
        <v>1.2E-2</v>
      </c>
      <c r="J34">
        <v>6.0000000000000001E-3</v>
      </c>
      <c r="K34">
        <v>0.01</v>
      </c>
      <c r="L34">
        <v>2.4E-2</v>
      </c>
      <c r="M34">
        <v>0.05</v>
      </c>
    </row>
    <row r="35" spans="3:13" ht="15.75" x14ac:dyDescent="0.25">
      <c r="C35" s="32" t="s">
        <v>112</v>
      </c>
      <c r="D35">
        <f t="shared" ref="D35:M35" si="2">ABS(ABS(MIN(D7:D26)-ABS(MAX(D7:D26))))</f>
        <v>0.46000000000000008</v>
      </c>
      <c r="E35">
        <f t="shared" si="2"/>
        <v>0.21</v>
      </c>
      <c r="F35">
        <f t="shared" si="2"/>
        <v>0.83000000000000007</v>
      </c>
      <c r="G35">
        <f t="shared" si="2"/>
        <v>0.04</v>
      </c>
      <c r="H35">
        <f t="shared" si="2"/>
        <v>0.52</v>
      </c>
      <c r="I35">
        <f t="shared" si="2"/>
        <v>0.73</v>
      </c>
      <c r="J35">
        <f t="shared" si="2"/>
        <v>0.58000000000000007</v>
      </c>
      <c r="K35">
        <f t="shared" si="2"/>
        <v>0.87</v>
      </c>
      <c r="L35">
        <f t="shared" si="2"/>
        <v>0.21999999999999997</v>
      </c>
      <c r="M35">
        <f t="shared" si="2"/>
        <v>0.38000000000000012</v>
      </c>
    </row>
    <row r="36" spans="3:13" x14ac:dyDescent="0.25">
      <c r="C36" s="37" t="s">
        <v>111</v>
      </c>
      <c r="D36">
        <f>MAX(D35:M35)</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E28" sqref="E28:L28"/>
    </sheetView>
  </sheetViews>
  <sheetFormatPr baseColWidth="10" defaultRowHeight="15" x14ac:dyDescent="0.25"/>
  <sheetData>
    <row r="1" spans="1:12" ht="15.75" x14ac:dyDescent="0.25">
      <c r="A1">
        <v>0.46733820729745601</v>
      </c>
      <c r="B1" s="32" t="s">
        <v>77</v>
      </c>
      <c r="C1" s="32" t="s">
        <v>78</v>
      </c>
      <c r="D1" s="32" t="s">
        <v>79</v>
      </c>
    </row>
    <row r="2" spans="1:12" ht="18.75" x14ac:dyDescent="0.3">
      <c r="A2" s="31">
        <f>SQRT(20)</f>
        <v>4.4721359549995796</v>
      </c>
      <c r="H2" s="19" t="s">
        <v>62</v>
      </c>
    </row>
    <row r="4" spans="1:12" x14ac:dyDescent="0.25">
      <c r="D4" s="25" t="s">
        <v>20</v>
      </c>
      <c r="E4" s="26" t="s">
        <v>11</v>
      </c>
      <c r="F4" s="26" t="s">
        <v>13</v>
      </c>
      <c r="G4" s="26" t="s">
        <v>14</v>
      </c>
      <c r="H4" s="26" t="s">
        <v>15</v>
      </c>
      <c r="I4" s="26" t="s">
        <v>16</v>
      </c>
      <c r="J4" s="26" t="s">
        <v>12</v>
      </c>
      <c r="K4" s="26" t="s">
        <v>17</v>
      </c>
      <c r="L4" s="26" t="s">
        <v>18</v>
      </c>
    </row>
    <row r="5" spans="1:12" x14ac:dyDescent="0.25">
      <c r="D5">
        <v>1</v>
      </c>
      <c r="E5">
        <v>-0.99</v>
      </c>
      <c r="F5">
        <v>-1.41</v>
      </c>
      <c r="G5">
        <v>-0.76</v>
      </c>
      <c r="H5">
        <v>-1.0900000000000001</v>
      </c>
      <c r="I5">
        <v>-1.06</v>
      </c>
      <c r="J5">
        <v>-0.83</v>
      </c>
      <c r="K5">
        <v>-1</v>
      </c>
      <c r="L5">
        <v>-1.47</v>
      </c>
    </row>
    <row r="6" spans="1:12" x14ac:dyDescent="0.25">
      <c r="D6">
        <v>2</v>
      </c>
      <c r="E6">
        <v>-1.01</v>
      </c>
      <c r="F6">
        <v>-1.44</v>
      </c>
      <c r="G6">
        <v>-0.77</v>
      </c>
      <c r="H6">
        <v>-1.0900000000000001</v>
      </c>
      <c r="I6">
        <v>-1.1000000000000001</v>
      </c>
      <c r="J6">
        <v>-0.88</v>
      </c>
      <c r="K6">
        <v>-1.04</v>
      </c>
      <c r="L6">
        <v>-1.35</v>
      </c>
    </row>
    <row r="7" spans="1:12" x14ac:dyDescent="0.25">
      <c r="D7">
        <v>3</v>
      </c>
      <c r="E7">
        <v>-1.01</v>
      </c>
      <c r="F7">
        <v>-1.43</v>
      </c>
      <c r="G7">
        <v>-0.78</v>
      </c>
      <c r="H7">
        <v>-1.1000000000000001</v>
      </c>
      <c r="I7">
        <v>-1.1000000000000001</v>
      </c>
      <c r="J7">
        <v>-0.87</v>
      </c>
      <c r="K7">
        <v>-1</v>
      </c>
      <c r="L7">
        <v>-1.27</v>
      </c>
    </row>
    <row r="8" spans="1:12" x14ac:dyDescent="0.25">
      <c r="D8">
        <v>4</v>
      </c>
      <c r="E8">
        <v>-1.01</v>
      </c>
      <c r="F8">
        <v>-1.41</v>
      </c>
      <c r="G8">
        <v>-0.74</v>
      </c>
      <c r="H8">
        <v>-1.06</v>
      </c>
      <c r="I8">
        <v>-1.04</v>
      </c>
      <c r="J8">
        <v>-0.84</v>
      </c>
      <c r="K8">
        <v>-0.99</v>
      </c>
      <c r="L8">
        <v>-1.3</v>
      </c>
    </row>
    <row r="9" spans="1:12" x14ac:dyDescent="0.25">
      <c r="D9">
        <v>5</v>
      </c>
      <c r="E9">
        <v>-1.0900000000000001</v>
      </c>
      <c r="F9">
        <v>-1.42</v>
      </c>
      <c r="G9">
        <v>-0.74</v>
      </c>
      <c r="H9">
        <v>-1.06</v>
      </c>
      <c r="I9">
        <v>-1.05</v>
      </c>
      <c r="J9">
        <v>-0.85</v>
      </c>
      <c r="K9">
        <v>-0.99</v>
      </c>
      <c r="L9">
        <v>-1.3</v>
      </c>
    </row>
    <row r="10" spans="1:12" x14ac:dyDescent="0.25">
      <c r="D10">
        <v>6</v>
      </c>
      <c r="E10">
        <v>-1</v>
      </c>
      <c r="F10">
        <v>-1.43</v>
      </c>
      <c r="G10">
        <v>-0.77</v>
      </c>
      <c r="H10">
        <v>-1.1100000000000001</v>
      </c>
      <c r="I10">
        <v>-1.1000000000000001</v>
      </c>
      <c r="J10">
        <v>-0.87</v>
      </c>
      <c r="K10">
        <v>-1</v>
      </c>
      <c r="L10">
        <v>-1.3</v>
      </c>
    </row>
    <row r="11" spans="1:12" x14ac:dyDescent="0.25">
      <c r="D11">
        <v>7</v>
      </c>
      <c r="E11">
        <v>-0.97</v>
      </c>
      <c r="F11">
        <v>-1.38</v>
      </c>
      <c r="G11">
        <v>-0.71</v>
      </c>
      <c r="H11">
        <v>-1.03</v>
      </c>
      <c r="I11">
        <v>-1.02</v>
      </c>
      <c r="J11">
        <v>-0.8</v>
      </c>
      <c r="K11">
        <v>-0.99</v>
      </c>
      <c r="L11">
        <v>-1.3</v>
      </c>
    </row>
    <row r="12" spans="1:12" x14ac:dyDescent="0.25">
      <c r="D12">
        <v>8</v>
      </c>
      <c r="E12">
        <v>-0.98</v>
      </c>
      <c r="F12">
        <v>-1.42</v>
      </c>
      <c r="G12">
        <v>-0.72</v>
      </c>
      <c r="H12">
        <v>-1.04</v>
      </c>
      <c r="I12">
        <v>-1</v>
      </c>
      <c r="J12">
        <v>-0.81</v>
      </c>
      <c r="K12">
        <v>-0.98</v>
      </c>
      <c r="L12">
        <v>-1.26</v>
      </c>
    </row>
    <row r="13" spans="1:12" x14ac:dyDescent="0.25">
      <c r="D13">
        <v>9</v>
      </c>
      <c r="E13">
        <v>-0.96</v>
      </c>
      <c r="F13">
        <v>-1.43</v>
      </c>
      <c r="G13">
        <v>-0.72</v>
      </c>
      <c r="H13">
        <v>-1.04</v>
      </c>
      <c r="I13">
        <v>-1.03</v>
      </c>
      <c r="J13">
        <v>-0.84</v>
      </c>
      <c r="K13">
        <v>-1.03</v>
      </c>
      <c r="L13">
        <v>-1.29</v>
      </c>
    </row>
    <row r="14" spans="1:12" x14ac:dyDescent="0.25">
      <c r="D14">
        <v>10</v>
      </c>
      <c r="E14">
        <v>-0.98</v>
      </c>
      <c r="F14">
        <v>-1.44</v>
      </c>
      <c r="G14">
        <v>-0.72</v>
      </c>
      <c r="H14">
        <v>-1.06</v>
      </c>
      <c r="I14">
        <v>-1.01</v>
      </c>
      <c r="J14">
        <v>-0.82</v>
      </c>
      <c r="K14">
        <v>-1</v>
      </c>
      <c r="L14">
        <v>-1.29</v>
      </c>
    </row>
    <row r="15" spans="1:12" x14ac:dyDescent="0.25">
      <c r="D15">
        <v>11</v>
      </c>
      <c r="E15">
        <v>-1.01</v>
      </c>
      <c r="F15">
        <v>-1.46</v>
      </c>
      <c r="G15">
        <v>-0.72</v>
      </c>
      <c r="H15">
        <v>-1.06</v>
      </c>
      <c r="I15">
        <v>-1.03</v>
      </c>
      <c r="J15">
        <v>-0.83</v>
      </c>
      <c r="K15">
        <v>-1.01</v>
      </c>
      <c r="L15">
        <v>-1.28</v>
      </c>
    </row>
    <row r="16" spans="1:12" x14ac:dyDescent="0.25">
      <c r="D16">
        <v>12</v>
      </c>
      <c r="E16">
        <v>-1.04</v>
      </c>
      <c r="F16">
        <v>-1.46</v>
      </c>
      <c r="G16">
        <v>-0.71</v>
      </c>
      <c r="H16">
        <v>-1.04</v>
      </c>
      <c r="I16">
        <v>-0.99</v>
      </c>
      <c r="J16">
        <v>-0.79</v>
      </c>
      <c r="K16">
        <v>-1.02</v>
      </c>
      <c r="L16">
        <v>-1.28</v>
      </c>
    </row>
    <row r="17" spans="4:12" x14ac:dyDescent="0.25">
      <c r="D17">
        <v>13</v>
      </c>
      <c r="E17">
        <v>-1.01</v>
      </c>
      <c r="F17">
        <v>-1.46</v>
      </c>
      <c r="G17">
        <v>-0.75</v>
      </c>
      <c r="H17">
        <v>-1.05</v>
      </c>
      <c r="I17">
        <v>-1.01</v>
      </c>
      <c r="J17">
        <v>-0.81</v>
      </c>
      <c r="K17">
        <v>-1.04</v>
      </c>
      <c r="L17">
        <v>-1.33</v>
      </c>
    </row>
    <row r="18" spans="4:12" x14ac:dyDescent="0.25">
      <c r="D18">
        <v>14</v>
      </c>
      <c r="E18">
        <v>-1.01</v>
      </c>
      <c r="F18">
        <v>-1.44</v>
      </c>
      <c r="G18">
        <v>-0.7</v>
      </c>
      <c r="H18">
        <v>-1.02</v>
      </c>
      <c r="I18">
        <v>-1</v>
      </c>
      <c r="J18">
        <v>-0.8</v>
      </c>
      <c r="K18">
        <v>-1.01</v>
      </c>
      <c r="L18">
        <v>-1.33</v>
      </c>
    </row>
    <row r="19" spans="4:12" x14ac:dyDescent="0.25">
      <c r="D19">
        <v>15</v>
      </c>
      <c r="E19">
        <v>-1</v>
      </c>
      <c r="F19">
        <v>-1.43</v>
      </c>
      <c r="G19">
        <v>-0.71</v>
      </c>
      <c r="H19">
        <v>-1.03</v>
      </c>
      <c r="I19">
        <v>-1.02</v>
      </c>
      <c r="J19">
        <v>-0.81</v>
      </c>
      <c r="K19">
        <v>-1.03</v>
      </c>
      <c r="L19">
        <v>-1.29</v>
      </c>
    </row>
    <row r="20" spans="4:12" x14ac:dyDescent="0.25">
      <c r="D20">
        <v>16</v>
      </c>
      <c r="E20">
        <v>-0.97</v>
      </c>
      <c r="F20">
        <v>-1.43</v>
      </c>
      <c r="G20">
        <v>-0.71</v>
      </c>
      <c r="H20">
        <v>-1.02</v>
      </c>
      <c r="I20">
        <v>-1</v>
      </c>
      <c r="J20">
        <v>-0.79</v>
      </c>
      <c r="K20">
        <v>-1.03</v>
      </c>
      <c r="L20">
        <v>-1.29</v>
      </c>
    </row>
    <row r="21" spans="4:12" x14ac:dyDescent="0.25">
      <c r="D21">
        <v>17</v>
      </c>
      <c r="E21">
        <v>-0.99</v>
      </c>
      <c r="F21">
        <v>-1.44</v>
      </c>
      <c r="G21">
        <v>-0.72</v>
      </c>
      <c r="H21">
        <v>-1.07</v>
      </c>
      <c r="I21">
        <v>-1.05</v>
      </c>
      <c r="J21">
        <v>-0.82</v>
      </c>
      <c r="K21">
        <v>-1.03</v>
      </c>
      <c r="L21">
        <v>-1.33</v>
      </c>
    </row>
    <row r="22" spans="4:12" x14ac:dyDescent="0.25">
      <c r="D22">
        <v>18</v>
      </c>
      <c r="E22">
        <v>-1.08</v>
      </c>
      <c r="F22">
        <v>-1.44</v>
      </c>
      <c r="G22">
        <v>-0.72</v>
      </c>
      <c r="H22">
        <v>-1.03</v>
      </c>
      <c r="I22">
        <v>-1.01</v>
      </c>
      <c r="J22">
        <v>-0.81</v>
      </c>
      <c r="K22">
        <v>-1.01</v>
      </c>
      <c r="L22">
        <v>-1.32</v>
      </c>
    </row>
    <row r="23" spans="4:12" x14ac:dyDescent="0.25">
      <c r="D23">
        <v>19</v>
      </c>
      <c r="E23">
        <v>-1</v>
      </c>
      <c r="F23">
        <v>-1.47</v>
      </c>
      <c r="G23">
        <v>-0.75</v>
      </c>
      <c r="H23">
        <v>-1.08</v>
      </c>
      <c r="I23">
        <v>-1.07</v>
      </c>
      <c r="J23">
        <v>-0.83</v>
      </c>
      <c r="K23">
        <v>-1.03</v>
      </c>
      <c r="L23">
        <v>-1.29</v>
      </c>
    </row>
    <row r="24" spans="4:12" x14ac:dyDescent="0.25">
      <c r="D24">
        <v>20</v>
      </c>
      <c r="E24">
        <v>-1</v>
      </c>
      <c r="F24">
        <v>-1.46</v>
      </c>
      <c r="G24">
        <v>-0.77</v>
      </c>
      <c r="H24">
        <v>-1.1000000000000001</v>
      </c>
      <c r="I24">
        <v>-1.07</v>
      </c>
      <c r="J24">
        <v>-0.87</v>
      </c>
      <c r="K24">
        <v>-1.07</v>
      </c>
      <c r="L24">
        <v>-1.31</v>
      </c>
    </row>
    <row r="27" spans="4:12" x14ac:dyDescent="0.25">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x14ac:dyDescent="0.25">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x14ac:dyDescent="0.2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x14ac:dyDescent="0.2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x14ac:dyDescent="0.25">
      <c r="D31" s="32" t="s">
        <v>79</v>
      </c>
      <c r="E31">
        <v>1.6E-2</v>
      </c>
      <c r="F31">
        <v>1.0999999999999999E-2</v>
      </c>
      <c r="G31">
        <v>1.2E-2</v>
      </c>
      <c r="H31">
        <v>1.4E-2</v>
      </c>
      <c r="I31">
        <v>1.7000000000000001E-2</v>
      </c>
      <c r="J31">
        <v>1.2999999999999999E-2</v>
      </c>
      <c r="K31">
        <v>1.0999999999999999E-2</v>
      </c>
      <c r="L31">
        <v>2.1000000000000001E-2</v>
      </c>
    </row>
    <row r="32" spans="4:12" ht="15.75" x14ac:dyDescent="0.25">
      <c r="D32" s="32" t="s">
        <v>112</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x14ac:dyDescent="0.25">
      <c r="D33" s="37" t="s">
        <v>111</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opLeftCell="A19" workbookViewId="0">
      <selection activeCell="D38" sqref="D38"/>
    </sheetView>
  </sheetViews>
  <sheetFormatPr baseColWidth="10" defaultRowHeight="15" x14ac:dyDescent="0.25"/>
  <sheetData>
    <row r="1" spans="1:14" ht="15.75" x14ac:dyDescent="0.25">
      <c r="A1">
        <v>0.46733820729745601</v>
      </c>
      <c r="B1" s="32" t="s">
        <v>77</v>
      </c>
      <c r="C1" s="32" t="s">
        <v>78</v>
      </c>
      <c r="D1" s="32" t="s">
        <v>79</v>
      </c>
    </row>
    <row r="2" spans="1:14" ht="18.75" x14ac:dyDescent="0.3">
      <c r="A2" s="31">
        <f>SQRT(20)</f>
        <v>4.4721359549995796</v>
      </c>
      <c r="F2" s="19" t="s">
        <v>64</v>
      </c>
      <c r="G2" s="19"/>
    </row>
    <row r="5" spans="1:14" x14ac:dyDescent="0.25">
      <c r="D5" s="18" t="s">
        <v>20</v>
      </c>
      <c r="E5" s="11" t="s">
        <v>0</v>
      </c>
      <c r="F5" s="11" t="s">
        <v>1</v>
      </c>
      <c r="G5" s="11" t="s">
        <v>2</v>
      </c>
      <c r="H5" s="11" t="s">
        <v>3</v>
      </c>
      <c r="I5" s="11" t="s">
        <v>4</v>
      </c>
      <c r="J5" s="11" t="s">
        <v>5</v>
      </c>
      <c r="K5" s="11" t="s">
        <v>6</v>
      </c>
      <c r="L5" s="11" t="s">
        <v>7</v>
      </c>
      <c r="M5" s="11" t="s">
        <v>8</v>
      </c>
      <c r="N5" s="12" t="s">
        <v>9</v>
      </c>
    </row>
    <row r="6" spans="1:14" x14ac:dyDescent="0.25">
      <c r="D6">
        <v>1</v>
      </c>
      <c r="E6">
        <v>2.59</v>
      </c>
      <c r="F6">
        <v>1</v>
      </c>
      <c r="G6">
        <v>0.19</v>
      </c>
      <c r="H6">
        <v>-0.04</v>
      </c>
      <c r="I6">
        <v>-0.39</v>
      </c>
      <c r="J6">
        <v>-0.48</v>
      </c>
      <c r="K6">
        <v>-0.3</v>
      </c>
      <c r="L6">
        <v>-0.2</v>
      </c>
      <c r="M6">
        <v>1.1200000000000001</v>
      </c>
      <c r="N6">
        <v>2.77</v>
      </c>
    </row>
    <row r="7" spans="1:14" x14ac:dyDescent="0.25">
      <c r="D7">
        <v>2</v>
      </c>
      <c r="E7">
        <v>2.27</v>
      </c>
      <c r="F7">
        <v>0.96</v>
      </c>
      <c r="G7">
        <v>0.24</v>
      </c>
      <c r="H7">
        <v>-0.04</v>
      </c>
      <c r="I7">
        <v>-0.41</v>
      </c>
      <c r="J7">
        <v>-0.5</v>
      </c>
      <c r="K7">
        <v>-0.3</v>
      </c>
      <c r="L7">
        <v>-0.16</v>
      </c>
      <c r="M7">
        <v>1.1599999999999999</v>
      </c>
      <c r="N7">
        <v>2.74</v>
      </c>
    </row>
    <row r="8" spans="1:14" x14ac:dyDescent="0.25">
      <c r="D8">
        <v>3</v>
      </c>
      <c r="E8">
        <v>2.29</v>
      </c>
      <c r="F8">
        <v>0.9</v>
      </c>
      <c r="G8">
        <v>0.21</v>
      </c>
      <c r="H8">
        <v>-0.05</v>
      </c>
      <c r="I8">
        <v>-0.42</v>
      </c>
      <c r="J8">
        <v>-0.52</v>
      </c>
      <c r="K8">
        <v>-0.31</v>
      </c>
      <c r="L8">
        <v>-0.17</v>
      </c>
      <c r="M8">
        <v>1.22</v>
      </c>
      <c r="N8">
        <v>2.82</v>
      </c>
    </row>
    <row r="9" spans="1:14" x14ac:dyDescent="0.25">
      <c r="D9">
        <v>4</v>
      </c>
      <c r="E9">
        <v>2.29</v>
      </c>
      <c r="F9">
        <v>0.92</v>
      </c>
      <c r="G9">
        <v>0.22</v>
      </c>
      <c r="H9">
        <v>-0.04</v>
      </c>
      <c r="I9">
        <v>-0.4</v>
      </c>
      <c r="J9">
        <v>-0.49</v>
      </c>
      <c r="K9">
        <v>-0.28000000000000003</v>
      </c>
      <c r="L9">
        <v>-0.16</v>
      </c>
      <c r="M9">
        <v>1.21</v>
      </c>
      <c r="N9">
        <v>2.8</v>
      </c>
    </row>
    <row r="10" spans="1:14" x14ac:dyDescent="0.25">
      <c r="D10">
        <v>5</v>
      </c>
      <c r="E10">
        <v>2.16</v>
      </c>
      <c r="F10">
        <v>0.89</v>
      </c>
      <c r="G10">
        <v>0.19</v>
      </c>
      <c r="H10">
        <v>-0.05</v>
      </c>
      <c r="I10">
        <v>-0.41</v>
      </c>
      <c r="J10">
        <v>-0.5</v>
      </c>
      <c r="K10">
        <v>-0.28999999999999998</v>
      </c>
      <c r="L10">
        <v>-0.22</v>
      </c>
      <c r="M10">
        <v>1.08</v>
      </c>
      <c r="N10">
        <v>2.66</v>
      </c>
    </row>
    <row r="11" spans="1:14" x14ac:dyDescent="0.25">
      <c r="D11">
        <v>6</v>
      </c>
      <c r="E11">
        <v>2.17</v>
      </c>
      <c r="F11">
        <v>0.9</v>
      </c>
      <c r="G11">
        <v>0.2</v>
      </c>
      <c r="H11">
        <v>-7.0000000000000007E-2</v>
      </c>
      <c r="I11">
        <v>-0.45</v>
      </c>
      <c r="J11">
        <v>-0.53</v>
      </c>
      <c r="K11">
        <v>-0.34</v>
      </c>
      <c r="L11">
        <v>-0.19</v>
      </c>
      <c r="M11">
        <v>1.17</v>
      </c>
      <c r="N11">
        <v>2.79</v>
      </c>
    </row>
    <row r="12" spans="1:14" x14ac:dyDescent="0.25">
      <c r="D12">
        <v>7</v>
      </c>
      <c r="E12">
        <v>2.34</v>
      </c>
      <c r="F12">
        <v>0.86</v>
      </c>
      <c r="G12">
        <v>0.2</v>
      </c>
      <c r="H12">
        <v>-0.05</v>
      </c>
      <c r="I12">
        <v>-0.42</v>
      </c>
      <c r="J12">
        <v>-0.51</v>
      </c>
      <c r="K12">
        <v>-0.32</v>
      </c>
      <c r="L12">
        <v>-0.19</v>
      </c>
      <c r="M12">
        <v>1.17</v>
      </c>
      <c r="N12">
        <v>2.72</v>
      </c>
    </row>
    <row r="13" spans="1:14" x14ac:dyDescent="0.25">
      <c r="D13">
        <v>8</v>
      </c>
      <c r="E13">
        <v>2.54</v>
      </c>
      <c r="F13">
        <v>0.94</v>
      </c>
      <c r="G13">
        <v>0.25</v>
      </c>
      <c r="H13">
        <v>-0.05</v>
      </c>
      <c r="I13">
        <v>-0.43</v>
      </c>
      <c r="J13">
        <v>-0.52</v>
      </c>
      <c r="K13">
        <v>-0.28999999999999998</v>
      </c>
      <c r="L13">
        <v>-0.15</v>
      </c>
      <c r="M13">
        <v>1.22</v>
      </c>
      <c r="N13">
        <v>2.9</v>
      </c>
    </row>
    <row r="14" spans="1:14" x14ac:dyDescent="0.25">
      <c r="D14">
        <v>9</v>
      </c>
      <c r="E14">
        <v>2.63</v>
      </c>
      <c r="F14">
        <v>0.95</v>
      </c>
      <c r="G14">
        <v>0.27</v>
      </c>
      <c r="H14">
        <v>-0.03</v>
      </c>
      <c r="I14">
        <v>-0.42</v>
      </c>
      <c r="J14">
        <v>-0.51</v>
      </c>
      <c r="K14">
        <v>-0.28999999999999998</v>
      </c>
      <c r="L14">
        <v>-0.16</v>
      </c>
      <c r="M14">
        <v>1.19</v>
      </c>
      <c r="N14">
        <v>2.81</v>
      </c>
    </row>
    <row r="15" spans="1:14" x14ac:dyDescent="0.25">
      <c r="D15">
        <v>10</v>
      </c>
      <c r="E15">
        <v>2.6</v>
      </c>
      <c r="F15">
        <v>0.95</v>
      </c>
      <c r="G15">
        <v>0.27</v>
      </c>
      <c r="H15">
        <v>-0.04</v>
      </c>
      <c r="I15">
        <v>-0.41</v>
      </c>
      <c r="J15">
        <v>-0.51</v>
      </c>
      <c r="K15">
        <v>-0.28999999999999998</v>
      </c>
      <c r="L15">
        <v>-0.11</v>
      </c>
      <c r="M15">
        <v>1.23</v>
      </c>
      <c r="N15">
        <v>2.88</v>
      </c>
    </row>
    <row r="16" spans="1:14" x14ac:dyDescent="0.25">
      <c r="D16">
        <v>11</v>
      </c>
      <c r="E16">
        <v>2.5299999999999998</v>
      </c>
      <c r="F16">
        <v>0.96</v>
      </c>
      <c r="G16">
        <v>0.28999999999999998</v>
      </c>
      <c r="H16">
        <v>-0.05</v>
      </c>
      <c r="I16">
        <v>-0.42</v>
      </c>
      <c r="J16">
        <v>-0.51</v>
      </c>
      <c r="K16">
        <v>-0.28999999999999998</v>
      </c>
      <c r="L16">
        <v>-0.18</v>
      </c>
      <c r="M16">
        <v>1.1599999999999999</v>
      </c>
      <c r="N16">
        <v>2.74</v>
      </c>
    </row>
    <row r="17" spans="4:14" x14ac:dyDescent="0.25">
      <c r="D17">
        <v>12</v>
      </c>
      <c r="E17">
        <v>2.35</v>
      </c>
      <c r="F17">
        <v>0.89</v>
      </c>
      <c r="G17">
        <v>0.19</v>
      </c>
      <c r="H17">
        <v>-0.04</v>
      </c>
      <c r="I17">
        <v>-0.42</v>
      </c>
      <c r="J17">
        <v>-0.5</v>
      </c>
      <c r="K17">
        <v>-0.28999999999999998</v>
      </c>
      <c r="L17">
        <v>-0.19</v>
      </c>
      <c r="M17">
        <v>1.17</v>
      </c>
      <c r="N17">
        <v>2.71</v>
      </c>
    </row>
    <row r="18" spans="4:14" x14ac:dyDescent="0.25">
      <c r="D18">
        <v>13</v>
      </c>
      <c r="E18">
        <v>2.35</v>
      </c>
      <c r="F18">
        <v>0.95</v>
      </c>
      <c r="G18">
        <v>0.22</v>
      </c>
      <c r="H18">
        <v>-0.04</v>
      </c>
      <c r="I18">
        <v>-0.4</v>
      </c>
      <c r="J18">
        <v>-0.49</v>
      </c>
      <c r="K18">
        <v>-0.28000000000000003</v>
      </c>
      <c r="L18">
        <v>-0.19</v>
      </c>
      <c r="M18">
        <v>1.1599999999999999</v>
      </c>
      <c r="N18">
        <v>2.84</v>
      </c>
    </row>
    <row r="19" spans="4:14" x14ac:dyDescent="0.25">
      <c r="D19">
        <v>14</v>
      </c>
      <c r="E19">
        <v>2.41</v>
      </c>
      <c r="F19">
        <v>0.96</v>
      </c>
      <c r="G19">
        <v>0.22</v>
      </c>
      <c r="H19">
        <v>-0.06</v>
      </c>
      <c r="I19">
        <v>-0.41</v>
      </c>
      <c r="J19">
        <v>-0.49</v>
      </c>
      <c r="K19">
        <v>-0.27</v>
      </c>
      <c r="L19">
        <v>-0.17</v>
      </c>
      <c r="M19">
        <v>1.1599999999999999</v>
      </c>
      <c r="N19">
        <v>2.85</v>
      </c>
    </row>
    <row r="20" spans="4:14" x14ac:dyDescent="0.25">
      <c r="D20">
        <v>15</v>
      </c>
      <c r="E20">
        <v>2.52</v>
      </c>
      <c r="F20">
        <v>0.91</v>
      </c>
      <c r="G20">
        <v>0.17</v>
      </c>
      <c r="H20">
        <v>-0.05</v>
      </c>
      <c r="I20">
        <v>-0.44</v>
      </c>
      <c r="J20">
        <v>-0.53</v>
      </c>
      <c r="K20">
        <v>-0.31</v>
      </c>
      <c r="L20">
        <v>-0.14000000000000001</v>
      </c>
      <c r="M20">
        <v>1.33</v>
      </c>
      <c r="N20">
        <v>3.11</v>
      </c>
    </row>
    <row r="21" spans="4:14" x14ac:dyDescent="0.25">
      <c r="D21">
        <v>16</v>
      </c>
      <c r="E21">
        <v>2.67</v>
      </c>
      <c r="F21">
        <v>1</v>
      </c>
      <c r="G21">
        <v>0.21</v>
      </c>
      <c r="H21">
        <v>-0.05</v>
      </c>
      <c r="I21">
        <v>-0.43</v>
      </c>
      <c r="J21">
        <v>-0.53</v>
      </c>
      <c r="K21">
        <v>-0.31</v>
      </c>
      <c r="L21">
        <v>-0.15</v>
      </c>
      <c r="M21">
        <v>1.26</v>
      </c>
      <c r="N21">
        <v>2.92</v>
      </c>
    </row>
    <row r="22" spans="4:14" x14ac:dyDescent="0.25">
      <c r="D22">
        <v>17</v>
      </c>
      <c r="E22">
        <v>2.4900000000000002</v>
      </c>
      <c r="F22">
        <v>0.91</v>
      </c>
      <c r="G22">
        <v>0.18</v>
      </c>
      <c r="H22">
        <v>-0.05</v>
      </c>
      <c r="I22">
        <v>-0.42</v>
      </c>
      <c r="J22">
        <v>-0.53</v>
      </c>
      <c r="K22">
        <v>-0.3</v>
      </c>
      <c r="L22">
        <v>-0.14000000000000001</v>
      </c>
      <c r="M22">
        <v>1.26</v>
      </c>
      <c r="N22">
        <v>2.89</v>
      </c>
    </row>
    <row r="23" spans="4:14" x14ac:dyDescent="0.25">
      <c r="D23">
        <v>18</v>
      </c>
      <c r="E23">
        <v>2.54</v>
      </c>
      <c r="F23">
        <v>0.95</v>
      </c>
      <c r="G23">
        <v>0.21</v>
      </c>
      <c r="H23">
        <v>-0.06</v>
      </c>
      <c r="I23">
        <v>-0.46</v>
      </c>
      <c r="J23">
        <v>-0.56000000000000005</v>
      </c>
      <c r="K23">
        <v>-0.3</v>
      </c>
      <c r="L23">
        <v>-0.15</v>
      </c>
      <c r="M23">
        <v>1.24</v>
      </c>
      <c r="N23">
        <v>3.04</v>
      </c>
    </row>
    <row r="24" spans="4:14" x14ac:dyDescent="0.25">
      <c r="D24">
        <v>19</v>
      </c>
      <c r="E24">
        <v>2.4500000000000002</v>
      </c>
      <c r="F24">
        <v>0.92</v>
      </c>
      <c r="G24">
        <v>0.19</v>
      </c>
      <c r="H24">
        <v>-0.05</v>
      </c>
      <c r="I24">
        <v>-0.42</v>
      </c>
      <c r="J24">
        <v>-0.52</v>
      </c>
      <c r="K24">
        <v>-0.3</v>
      </c>
      <c r="L24">
        <v>-0.15</v>
      </c>
      <c r="M24">
        <v>1.25</v>
      </c>
      <c r="N24">
        <v>2.9</v>
      </c>
    </row>
    <row r="25" spans="4:14" x14ac:dyDescent="0.25">
      <c r="D25">
        <v>20</v>
      </c>
      <c r="E25">
        <v>2.5299999999999998</v>
      </c>
      <c r="F25">
        <v>0.98</v>
      </c>
      <c r="G25">
        <v>0.18</v>
      </c>
      <c r="H25">
        <v>-0.06</v>
      </c>
      <c r="I25">
        <v>-0.43</v>
      </c>
      <c r="J25">
        <v>-0.53</v>
      </c>
      <c r="K25">
        <v>-0.3</v>
      </c>
      <c r="L25">
        <v>-0.19</v>
      </c>
      <c r="M25">
        <v>1.17</v>
      </c>
      <c r="N25">
        <v>2.84</v>
      </c>
    </row>
    <row r="29" spans="4:14" x14ac:dyDescent="0.25">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x14ac:dyDescent="0.25">
      <c r="D30" s="2" t="s">
        <v>26</v>
      </c>
      <c r="E30">
        <f t="shared" ref="E30:N30" si="1">STDEV(E6:E25)</f>
        <v>0.15118479455706893</v>
      </c>
      <c r="F30">
        <f t="shared" si="1"/>
        <v>3.7766596212442591E-2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5.6501047964198262E-2</v>
      </c>
      <c r="N30">
        <f t="shared" si="1"/>
        <v>0.10868956275848922</v>
      </c>
    </row>
    <row r="31" spans="4:14" ht="15.75" x14ac:dyDescent="0.25">
      <c r="D31" s="32" t="s">
        <v>77</v>
      </c>
      <c r="E31">
        <f>E30/A2</f>
        <v>3.3805947779394635E-2</v>
      </c>
      <c r="F31">
        <f>F30/A2</f>
        <v>8.4448676409807719E-3</v>
      </c>
      <c r="G31">
        <f>G30/A2</f>
        <v>7.4515982037059083E-3</v>
      </c>
      <c r="H31">
        <f>H30/A2</f>
        <v>2.0869267255691215E-3</v>
      </c>
      <c r="I31">
        <f>I30/A2</f>
        <v>3.7328555458677726E-3</v>
      </c>
      <c r="J31">
        <f>J30/A2</f>
        <v>4.2981023964682773E-3</v>
      </c>
      <c r="K31">
        <f>K30/A2</f>
        <v>3.44887472113808E-3</v>
      </c>
      <c r="L31">
        <f>L30/A2</f>
        <v>5.7856446668047949E-3</v>
      </c>
      <c r="M31">
        <f>M30/A2</f>
        <v>1.2634018404792341E-2</v>
      </c>
      <c r="N31">
        <f>N30/A2</f>
        <v>2.4303725077271143E-2</v>
      </c>
    </row>
    <row r="32" spans="4:14" ht="15.75" x14ac:dyDescent="0.25">
      <c r="D32" s="32" t="s">
        <v>78</v>
      </c>
      <c r="E32">
        <f>E30*A1</f>
        <v>7.0654430858934775E-2</v>
      </c>
      <c r="F32">
        <f>F30*A1</f>
        <v>1.7649773369649811E-2</v>
      </c>
      <c r="G32">
        <f>G30*A1</f>
        <v>1.5573840245745348E-2</v>
      </c>
      <c r="H32">
        <f>H30*A1</f>
        <v>4.3616768564394637E-3</v>
      </c>
      <c r="I32">
        <f>I30*A1</f>
        <v>7.8016680908636451E-3</v>
      </c>
      <c r="J32">
        <f>J30*A1</f>
        <v>8.9830340086186986E-3</v>
      </c>
      <c r="K32">
        <f>K30*A1</f>
        <v>7.2081481671785871E-3</v>
      </c>
      <c r="L32">
        <f>L30*A1</f>
        <v>1.2091997353622021E-2</v>
      </c>
      <c r="M32">
        <f>M30*A1</f>
        <v>2.6405098466015992E-2</v>
      </c>
      <c r="N32">
        <f>N30*A1</f>
        <v>5.0794785411496686E-2</v>
      </c>
    </row>
    <row r="33" spans="4:14" ht="15.75" x14ac:dyDescent="0.2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x14ac:dyDescent="0.25">
      <c r="D34" s="32" t="s">
        <v>112</v>
      </c>
      <c r="E34">
        <f t="shared" ref="E34:N34" si="2">ABS(ABS(MIN(E6:E25))-ABS(MAX(E6:E25)))</f>
        <v>0.50999999999999979</v>
      </c>
      <c r="F34">
        <f t="shared" si="2"/>
        <v>0.14000000000000001</v>
      </c>
      <c r="G34">
        <f t="shared" si="2"/>
        <v>0.11999999999999997</v>
      </c>
      <c r="H34">
        <f t="shared" si="2"/>
        <v>4.0000000000000008E-2</v>
      </c>
      <c r="I34">
        <f t="shared" si="2"/>
        <v>7.0000000000000007E-2</v>
      </c>
      <c r="J34">
        <f t="shared" si="2"/>
        <v>8.0000000000000071E-2</v>
      </c>
      <c r="K34">
        <f t="shared" si="2"/>
        <v>7.0000000000000007E-2</v>
      </c>
      <c r="L34">
        <f t="shared" si="2"/>
        <v>0.11</v>
      </c>
      <c r="M34">
        <f t="shared" si="2"/>
        <v>0.25</v>
      </c>
      <c r="N34">
        <f t="shared" si="2"/>
        <v>0.44999999999999973</v>
      </c>
    </row>
    <row r="35" spans="4:14" x14ac:dyDescent="0.25">
      <c r="D35" s="37" t="s">
        <v>111</v>
      </c>
      <c r="E35">
        <f>MAX(E34:N34)</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4" workbookViewId="0">
      <selection activeCell="E37" sqref="E37"/>
    </sheetView>
  </sheetViews>
  <sheetFormatPr baseColWidth="10" defaultRowHeight="15" x14ac:dyDescent="0.25"/>
  <sheetData>
    <row r="1" spans="1:12" ht="15.75" x14ac:dyDescent="0.25">
      <c r="A1">
        <v>0.46733820729745601</v>
      </c>
      <c r="B1" s="32" t="s">
        <v>77</v>
      </c>
      <c r="C1" s="32" t="s">
        <v>78</v>
      </c>
      <c r="D1" s="32" t="s">
        <v>79</v>
      </c>
    </row>
    <row r="2" spans="1:12" x14ac:dyDescent="0.25">
      <c r="A2" s="31">
        <f>SQRT(20)</f>
        <v>4.4721359549995796</v>
      </c>
    </row>
    <row r="3" spans="1:12" ht="18.75" x14ac:dyDescent="0.3">
      <c r="F3" s="19" t="s">
        <v>65</v>
      </c>
      <c r="G3" s="19"/>
    </row>
    <row r="8" spans="1:12" x14ac:dyDescent="0.25">
      <c r="D8" s="25" t="s">
        <v>20</v>
      </c>
      <c r="E8" s="26" t="s">
        <v>11</v>
      </c>
      <c r="F8" s="26" t="s">
        <v>13</v>
      </c>
      <c r="G8" s="26" t="s">
        <v>14</v>
      </c>
      <c r="H8" s="26" t="s">
        <v>15</v>
      </c>
      <c r="I8" s="26" t="s">
        <v>16</v>
      </c>
      <c r="J8" s="26" t="s">
        <v>12</v>
      </c>
      <c r="K8" s="26" t="s">
        <v>17</v>
      </c>
      <c r="L8" s="26" t="s">
        <v>18</v>
      </c>
    </row>
    <row r="9" spans="1:12" x14ac:dyDescent="0.25">
      <c r="D9">
        <v>1</v>
      </c>
      <c r="E9">
        <v>-0.96</v>
      </c>
      <c r="F9">
        <v>-1.52</v>
      </c>
      <c r="G9">
        <v>-0.86</v>
      </c>
      <c r="H9">
        <v>-1.2</v>
      </c>
      <c r="I9">
        <v>-1.19</v>
      </c>
      <c r="J9">
        <v>-0.94</v>
      </c>
      <c r="K9">
        <v>-1.25</v>
      </c>
      <c r="L9">
        <v>-1.24</v>
      </c>
    </row>
    <row r="10" spans="1:12" x14ac:dyDescent="0.25">
      <c r="D10">
        <v>2</v>
      </c>
      <c r="E10">
        <v>-0.93</v>
      </c>
      <c r="F10">
        <v>-1.63</v>
      </c>
      <c r="G10">
        <v>-0.91</v>
      </c>
      <c r="H10">
        <v>-1.26</v>
      </c>
      <c r="I10">
        <v>-1.23</v>
      </c>
      <c r="J10">
        <v>-0.98</v>
      </c>
      <c r="K10">
        <v>-1.26</v>
      </c>
      <c r="L10">
        <v>-1.22</v>
      </c>
    </row>
    <row r="11" spans="1:12" x14ac:dyDescent="0.25">
      <c r="D11">
        <v>3</v>
      </c>
      <c r="E11">
        <v>-0.97</v>
      </c>
      <c r="F11">
        <v>-1.64</v>
      </c>
      <c r="G11">
        <v>-0.92</v>
      </c>
      <c r="H11">
        <v>-1.28</v>
      </c>
      <c r="I11">
        <v>-1.25</v>
      </c>
      <c r="J11">
        <v>-1</v>
      </c>
      <c r="K11">
        <v>-1.27</v>
      </c>
      <c r="L11">
        <v>-1.3</v>
      </c>
    </row>
    <row r="12" spans="1:12" x14ac:dyDescent="0.25">
      <c r="D12">
        <v>4</v>
      </c>
      <c r="E12">
        <v>-0.96</v>
      </c>
      <c r="F12">
        <v>-1.65</v>
      </c>
      <c r="G12">
        <v>-0.94</v>
      </c>
      <c r="H12">
        <v>-1.3</v>
      </c>
      <c r="I12">
        <v>-1.28</v>
      </c>
      <c r="J12">
        <v>-1.04</v>
      </c>
      <c r="K12">
        <v>-1.3</v>
      </c>
      <c r="L12">
        <v>-1.28</v>
      </c>
    </row>
    <row r="13" spans="1:12" x14ac:dyDescent="0.25">
      <c r="D13">
        <v>5</v>
      </c>
      <c r="E13">
        <v>-1</v>
      </c>
      <c r="F13">
        <v>-1.64</v>
      </c>
      <c r="G13">
        <v>-0.91</v>
      </c>
      <c r="H13">
        <v>-1.26</v>
      </c>
      <c r="I13">
        <v>-1.21</v>
      </c>
      <c r="J13">
        <v>-1.01</v>
      </c>
      <c r="K13">
        <v>-1.25</v>
      </c>
      <c r="L13">
        <v>-1.24</v>
      </c>
    </row>
    <row r="14" spans="1:12" x14ac:dyDescent="0.25">
      <c r="D14">
        <v>6</v>
      </c>
      <c r="E14">
        <v>-0.99</v>
      </c>
      <c r="F14">
        <v>-1.64</v>
      </c>
      <c r="G14">
        <v>-0.89</v>
      </c>
      <c r="H14">
        <v>-1.25</v>
      </c>
      <c r="I14">
        <v>-1.25</v>
      </c>
      <c r="J14">
        <v>-0.95</v>
      </c>
      <c r="K14">
        <v>-1.28</v>
      </c>
      <c r="L14">
        <v>-1.29</v>
      </c>
    </row>
    <row r="15" spans="1:12" x14ac:dyDescent="0.25">
      <c r="D15">
        <v>7</v>
      </c>
      <c r="E15">
        <v>-0.96</v>
      </c>
      <c r="F15">
        <v>-1.66</v>
      </c>
      <c r="G15">
        <v>-0.9</v>
      </c>
      <c r="H15">
        <v>-1.24</v>
      </c>
      <c r="I15">
        <v>-1.22</v>
      </c>
      <c r="J15">
        <v>-0.96</v>
      </c>
      <c r="K15">
        <v>-1.26</v>
      </c>
      <c r="L15">
        <v>-1.3</v>
      </c>
    </row>
    <row r="16" spans="1:12" x14ac:dyDescent="0.25">
      <c r="D16">
        <v>8</v>
      </c>
      <c r="E16">
        <v>-0.95</v>
      </c>
      <c r="F16">
        <v>-1.69</v>
      </c>
      <c r="G16">
        <v>-0.95</v>
      </c>
      <c r="H16">
        <v>-1.28</v>
      </c>
      <c r="I16">
        <v>-1.26</v>
      </c>
      <c r="J16">
        <v>-1.03</v>
      </c>
      <c r="K16">
        <v>-1.32</v>
      </c>
      <c r="L16">
        <v>-1.28</v>
      </c>
    </row>
    <row r="17" spans="4:12" x14ac:dyDescent="0.25">
      <c r="D17">
        <v>9</v>
      </c>
      <c r="E17">
        <v>-0.94</v>
      </c>
      <c r="F17">
        <v>-1.69</v>
      </c>
      <c r="G17">
        <v>-0.97</v>
      </c>
      <c r="H17">
        <v>-1.3</v>
      </c>
      <c r="I17">
        <v>-1.26</v>
      </c>
      <c r="J17">
        <v>-1.03</v>
      </c>
      <c r="K17">
        <v>-1.3</v>
      </c>
      <c r="L17">
        <v>-1.27</v>
      </c>
    </row>
    <row r="18" spans="4:12" x14ac:dyDescent="0.25">
      <c r="D18">
        <v>10</v>
      </c>
      <c r="E18">
        <v>-0.95</v>
      </c>
      <c r="F18">
        <v>-1.71</v>
      </c>
      <c r="G18">
        <v>-0.95</v>
      </c>
      <c r="H18">
        <v>-1.32</v>
      </c>
      <c r="I18">
        <v>-1.28</v>
      </c>
      <c r="J18">
        <v>-1.04</v>
      </c>
      <c r="K18">
        <v>-1.38</v>
      </c>
      <c r="L18">
        <v>-1.3</v>
      </c>
    </row>
    <row r="19" spans="4:12" x14ac:dyDescent="0.25">
      <c r="D19">
        <v>11</v>
      </c>
      <c r="E19">
        <v>-0.95</v>
      </c>
      <c r="F19">
        <v>-1.68</v>
      </c>
      <c r="G19">
        <v>-0.96</v>
      </c>
      <c r="H19">
        <v>-1.32</v>
      </c>
      <c r="I19">
        <v>-1.28</v>
      </c>
      <c r="J19">
        <v>-1.03</v>
      </c>
      <c r="K19">
        <v>-1.3</v>
      </c>
      <c r="L19">
        <v>-1.29</v>
      </c>
    </row>
    <row r="20" spans="4:12" x14ac:dyDescent="0.25">
      <c r="D20">
        <v>12</v>
      </c>
      <c r="E20">
        <v>-0.95</v>
      </c>
      <c r="F20">
        <v>-1.64</v>
      </c>
      <c r="G20">
        <v>-0.94</v>
      </c>
      <c r="H20">
        <v>-1.28</v>
      </c>
      <c r="I20">
        <v>-1.26</v>
      </c>
      <c r="J20">
        <v>-1.03</v>
      </c>
      <c r="K20">
        <v>-1.25</v>
      </c>
      <c r="L20">
        <v>-1.26</v>
      </c>
    </row>
    <row r="21" spans="4:12" x14ac:dyDescent="0.25">
      <c r="D21">
        <v>13</v>
      </c>
      <c r="E21">
        <v>-0.97</v>
      </c>
      <c r="F21">
        <v>-1.64</v>
      </c>
      <c r="G21">
        <v>-0.95</v>
      </c>
      <c r="H21">
        <v>-1.27</v>
      </c>
      <c r="I21">
        <v>-1.26</v>
      </c>
      <c r="J21">
        <v>-1.01</v>
      </c>
      <c r="K21">
        <v>-1.27</v>
      </c>
      <c r="L21">
        <v>-1.26</v>
      </c>
    </row>
    <row r="22" spans="4:12" x14ac:dyDescent="0.25">
      <c r="D22">
        <v>14</v>
      </c>
      <c r="E22">
        <v>-0.95</v>
      </c>
      <c r="F22">
        <v>-1.61</v>
      </c>
      <c r="G22">
        <v>-0.92</v>
      </c>
      <c r="H22">
        <v>-1.27</v>
      </c>
      <c r="I22">
        <v>-1.25</v>
      </c>
      <c r="J22">
        <v>-1.05</v>
      </c>
      <c r="K22">
        <v>-1.33</v>
      </c>
      <c r="L22">
        <v>-1.27</v>
      </c>
    </row>
    <row r="23" spans="4:12" x14ac:dyDescent="0.25">
      <c r="D23">
        <v>15</v>
      </c>
      <c r="E23">
        <v>-0.93</v>
      </c>
      <c r="F23">
        <v>-1.59</v>
      </c>
      <c r="G23">
        <v>-0.85</v>
      </c>
      <c r="H23">
        <v>-1.1399999999999999</v>
      </c>
      <c r="I23">
        <v>-1.1200000000000001</v>
      </c>
      <c r="J23">
        <v>-0.93</v>
      </c>
      <c r="K23">
        <v>-1.23</v>
      </c>
      <c r="L23">
        <v>-1.28</v>
      </c>
    </row>
    <row r="24" spans="4:12" x14ac:dyDescent="0.25">
      <c r="D24">
        <v>16</v>
      </c>
      <c r="E24">
        <v>-1.07</v>
      </c>
      <c r="F24">
        <v>-1.65</v>
      </c>
      <c r="G24">
        <v>-0.92</v>
      </c>
      <c r="H24">
        <v>-1.26</v>
      </c>
      <c r="I24">
        <v>-1.25</v>
      </c>
      <c r="J24">
        <v>-1.02</v>
      </c>
      <c r="K24">
        <v>-1.3</v>
      </c>
      <c r="L24">
        <v>-1.24</v>
      </c>
    </row>
    <row r="25" spans="4:12" x14ac:dyDescent="0.25">
      <c r="D25">
        <v>17</v>
      </c>
      <c r="E25">
        <v>-0.98</v>
      </c>
      <c r="F25">
        <v>-1.61</v>
      </c>
      <c r="G25">
        <v>-0.9</v>
      </c>
      <c r="H25">
        <v>-1.26</v>
      </c>
      <c r="I25">
        <v>-1.24</v>
      </c>
      <c r="J25">
        <v>-1.02</v>
      </c>
      <c r="K25">
        <v>-1.27</v>
      </c>
      <c r="L25">
        <v>-1.27</v>
      </c>
    </row>
    <row r="26" spans="4:12" x14ac:dyDescent="0.25">
      <c r="D26">
        <v>18</v>
      </c>
      <c r="E26">
        <v>-0.93</v>
      </c>
      <c r="F26">
        <v>-1.63</v>
      </c>
      <c r="G26">
        <v>-0.92</v>
      </c>
      <c r="H26">
        <v>-1.27</v>
      </c>
      <c r="I26">
        <v>-1.24</v>
      </c>
      <c r="J26">
        <v>-1.05</v>
      </c>
      <c r="K26">
        <v>-1.28</v>
      </c>
      <c r="L26">
        <v>-1.25</v>
      </c>
    </row>
    <row r="27" spans="4:12" x14ac:dyDescent="0.25">
      <c r="D27">
        <v>19</v>
      </c>
      <c r="E27">
        <v>-0.96</v>
      </c>
      <c r="F27">
        <v>-1.61</v>
      </c>
      <c r="G27">
        <v>-0.91</v>
      </c>
      <c r="H27">
        <v>-1.24</v>
      </c>
      <c r="I27">
        <v>-1.23</v>
      </c>
      <c r="J27">
        <v>-1.01</v>
      </c>
      <c r="K27">
        <v>-1.28</v>
      </c>
      <c r="L27">
        <v>-1.3</v>
      </c>
    </row>
    <row r="28" spans="4:12" x14ac:dyDescent="0.25">
      <c r="D28">
        <v>20</v>
      </c>
      <c r="E28">
        <v>-0.97</v>
      </c>
      <c r="F28">
        <v>-1.58</v>
      </c>
      <c r="G28">
        <v>-0.89</v>
      </c>
      <c r="H28">
        <v>-1.24</v>
      </c>
      <c r="I28">
        <v>-1.21</v>
      </c>
      <c r="J28">
        <v>-1</v>
      </c>
      <c r="K28">
        <v>-1.24</v>
      </c>
      <c r="L28">
        <v>-1.26</v>
      </c>
    </row>
    <row r="32" spans="4:12" x14ac:dyDescent="0.25">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x14ac:dyDescent="0.25">
      <c r="D33" s="2" t="s">
        <v>26</v>
      </c>
      <c r="E33">
        <f t="shared" ref="E33:L33" si="1">STDEV(E9:E28)</f>
        <v>3.1334359818945695E-2</v>
      </c>
      <c r="F33">
        <f t="shared" si="1"/>
        <v>4.297796252916012E-2</v>
      </c>
      <c r="G33">
        <f t="shared" si="1"/>
        <v>3.155613210905623E-2</v>
      </c>
      <c r="H33">
        <f t="shared" si="1"/>
        <v>4.0470912231405268E-2</v>
      </c>
      <c r="I33">
        <f t="shared" si="1"/>
        <v>3.7031281229167372E-2</v>
      </c>
      <c r="J33">
        <f t="shared" si="1"/>
        <v>3.6313691777707165E-2</v>
      </c>
      <c r="K33">
        <f t="shared" si="1"/>
        <v>3.5228576916743991E-2</v>
      </c>
      <c r="L33">
        <f t="shared" si="1"/>
        <v>2.3619795444544098E-2</v>
      </c>
    </row>
    <row r="34" spans="4:12" ht="15.75" x14ac:dyDescent="0.25">
      <c r="D34" s="32" t="s">
        <v>77</v>
      </c>
      <c r="E34">
        <f>E33/A2</f>
        <v>7.0065758586600572E-3</v>
      </c>
      <c r="F34">
        <f>F33/A2</f>
        <v>9.6101645749640807E-3</v>
      </c>
      <c r="G34">
        <f>G33/A2</f>
        <v>7.0561656502813536E-3</v>
      </c>
      <c r="H34">
        <f>H33/A2</f>
        <v>9.0495710860849874E-3</v>
      </c>
      <c r="I34">
        <f>I33/A2</f>
        <v>8.2804462122330214E-3</v>
      </c>
      <c r="J34">
        <f>J33/A2</f>
        <v>8.1199883328928399E-3</v>
      </c>
      <c r="K34">
        <f>K33/A2</f>
        <v>7.8773492736419516E-3</v>
      </c>
      <c r="L34">
        <f>L33/A2</f>
        <v>5.2815468228640467E-3</v>
      </c>
    </row>
    <row r="35" spans="4:12" ht="15.75" x14ac:dyDescent="0.25">
      <c r="D35" s="32" t="s">
        <v>78</v>
      </c>
      <c r="E35">
        <f>E33*A1</f>
        <v>1.4643743544599519E-2</v>
      </c>
      <c r="F35">
        <f>F33*A1</f>
        <v>2.008524396167493E-2</v>
      </c>
      <c r="G35">
        <f>G33*A1</f>
        <v>1.4747386209088028E-2</v>
      </c>
      <c r="H35">
        <f>H33*A1</f>
        <v>1.8913603569917625E-2</v>
      </c>
      <c r="I35">
        <f>I33*A1</f>
        <v>1.7306132583567013E-2</v>
      </c>
      <c r="J35">
        <f>J33*A1</f>
        <v>1.6970775615746034E-2</v>
      </c>
      <c r="K35">
        <f>K33*A1</f>
        <v>1.6463659981911676E-2</v>
      </c>
      <c r="L35">
        <f>L33*A1</f>
        <v>1.1038432859785856E-2</v>
      </c>
    </row>
    <row r="36" spans="4:12" ht="15.75" x14ac:dyDescent="0.25">
      <c r="D36" s="32" t="s">
        <v>79</v>
      </c>
      <c r="E36">
        <v>0.21</v>
      </c>
      <c r="F36">
        <v>2.1000000000000001E-2</v>
      </c>
      <c r="G36">
        <v>1.4999999999999999E-2</v>
      </c>
      <c r="H36">
        <v>1.9E-2</v>
      </c>
      <c r="I36">
        <v>1.7999999999999999E-2</v>
      </c>
      <c r="J36">
        <v>1.7000000000000001E-2</v>
      </c>
      <c r="K36">
        <v>1.7000000000000001E-2</v>
      </c>
      <c r="L36">
        <v>1.2E-2</v>
      </c>
    </row>
    <row r="37" spans="4:12" ht="15.75" x14ac:dyDescent="0.25">
      <c r="D37" s="32" t="s">
        <v>112</v>
      </c>
      <c r="E37">
        <f>ABS(ABS(MIN(E9:E28)-ABS(MAX(E9:E28))))</f>
        <v>2</v>
      </c>
      <c r="F37">
        <f t="shared" ref="F37:L37" si="2">ABS(ABS(MIN(F9:F28)-ABS(MAX(F9:F28))))</f>
        <v>3.23</v>
      </c>
      <c r="G37">
        <f t="shared" si="2"/>
        <v>1.8199999999999998</v>
      </c>
      <c r="H37">
        <f t="shared" si="2"/>
        <v>2.46</v>
      </c>
      <c r="I37">
        <f t="shared" si="2"/>
        <v>2.4000000000000004</v>
      </c>
      <c r="J37">
        <f t="shared" si="2"/>
        <v>1.98</v>
      </c>
      <c r="K37">
        <f t="shared" si="2"/>
        <v>2.61</v>
      </c>
      <c r="L37">
        <f t="shared" si="2"/>
        <v>2.52</v>
      </c>
    </row>
    <row r="38" spans="4:12" x14ac:dyDescent="0.25">
      <c r="D38" s="37" t="s">
        <v>111</v>
      </c>
      <c r="E38">
        <f>MAX(E37:L37)</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A28" workbookViewId="0">
      <selection activeCell="M19" sqref="M19"/>
    </sheetView>
  </sheetViews>
  <sheetFormatPr baseColWidth="10" defaultRowHeight="15" x14ac:dyDescent="0.25"/>
  <sheetData>
    <row r="1" spans="1:13" ht="15.75" x14ac:dyDescent="0.25">
      <c r="A1">
        <v>0.46733820729745601</v>
      </c>
      <c r="B1" s="32" t="s">
        <v>77</v>
      </c>
      <c r="C1" s="32" t="s">
        <v>78</v>
      </c>
      <c r="D1" s="32" t="s">
        <v>79</v>
      </c>
    </row>
    <row r="2" spans="1:13" ht="18.75" x14ac:dyDescent="0.3">
      <c r="A2" s="31">
        <f>SQRT(20)</f>
        <v>4.4721359549995796</v>
      </c>
      <c r="E2" s="19" t="s">
        <v>69</v>
      </c>
      <c r="F2" s="19"/>
      <c r="G2" s="19"/>
      <c r="H2" s="19"/>
      <c r="I2" s="22"/>
      <c r="J2" s="19" t="s">
        <v>71</v>
      </c>
    </row>
    <row r="4" spans="1:13" x14ac:dyDescent="0.25">
      <c r="C4" s="18" t="s">
        <v>20</v>
      </c>
      <c r="D4" s="11" t="s">
        <v>0</v>
      </c>
      <c r="E4" s="11" t="s">
        <v>1</v>
      </c>
      <c r="F4" s="11" t="s">
        <v>2</v>
      </c>
      <c r="G4" s="11" t="s">
        <v>3</v>
      </c>
      <c r="H4" s="11" t="s">
        <v>4</v>
      </c>
      <c r="I4" s="11" t="s">
        <v>5</v>
      </c>
      <c r="J4" s="11" t="s">
        <v>6</v>
      </c>
      <c r="K4" s="11" t="s">
        <v>7</v>
      </c>
      <c r="L4" s="11" t="s">
        <v>8</v>
      </c>
      <c r="M4" s="12" t="s">
        <v>9</v>
      </c>
    </row>
    <row r="5" spans="1:13" x14ac:dyDescent="0.25">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x14ac:dyDescent="0.25">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x14ac:dyDescent="0.25">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x14ac:dyDescent="0.25">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x14ac:dyDescent="0.3">
      <c r="F34" s="19" t="s">
        <v>72</v>
      </c>
    </row>
    <row r="36" spans="4:12" x14ac:dyDescent="0.25">
      <c r="D36" s="25" t="s">
        <v>20</v>
      </c>
      <c r="E36" s="26" t="s">
        <v>11</v>
      </c>
      <c r="F36" s="26" t="s">
        <v>13</v>
      </c>
      <c r="G36" s="26" t="s">
        <v>14</v>
      </c>
      <c r="H36" s="26" t="s">
        <v>15</v>
      </c>
      <c r="I36" s="26" t="s">
        <v>16</v>
      </c>
      <c r="J36" s="26" t="s">
        <v>12</v>
      </c>
      <c r="K36" s="26" t="s">
        <v>17</v>
      </c>
      <c r="L36" s="26" t="s">
        <v>18</v>
      </c>
    </row>
    <row r="37" spans="4:12" x14ac:dyDescent="0.25">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x14ac:dyDescent="0.25">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x14ac:dyDescent="0.25">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x14ac:dyDescent="0.25">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7"/>
  <sheetViews>
    <sheetView topLeftCell="A100" workbookViewId="0">
      <selection activeCell="D95" sqref="D95"/>
    </sheetView>
  </sheetViews>
  <sheetFormatPr baseColWidth="10" defaultRowHeight="15" x14ac:dyDescent="0.25"/>
  <sheetData>
    <row r="1" spans="1:15" ht="15.75" x14ac:dyDescent="0.25">
      <c r="A1">
        <v>0.46733820729745601</v>
      </c>
      <c r="B1" s="32" t="s">
        <v>77</v>
      </c>
      <c r="C1" s="32" t="s">
        <v>78</v>
      </c>
      <c r="D1" s="32" t="s">
        <v>79</v>
      </c>
    </row>
    <row r="2" spans="1:15" x14ac:dyDescent="0.25">
      <c r="A2" s="31">
        <f>SQRT(20)</f>
        <v>4.4721359549995796</v>
      </c>
    </row>
    <row r="3" spans="1:15" ht="18.75" x14ac:dyDescent="0.3">
      <c r="F3" s="19" t="s">
        <v>70</v>
      </c>
      <c r="G3" s="19"/>
      <c r="H3" s="19"/>
      <c r="I3" s="19"/>
      <c r="J3" s="19"/>
      <c r="K3" s="19"/>
    </row>
    <row r="7" spans="1:15" x14ac:dyDescent="0.25">
      <c r="E7" s="18" t="s">
        <v>20</v>
      </c>
      <c r="F7" s="11" t="s">
        <v>0</v>
      </c>
      <c r="G7" s="11" t="s">
        <v>1</v>
      </c>
      <c r="H7" s="11" t="s">
        <v>2</v>
      </c>
      <c r="I7" s="11" t="s">
        <v>3</v>
      </c>
      <c r="J7" s="11" t="s">
        <v>4</v>
      </c>
      <c r="K7" s="11" t="s">
        <v>5</v>
      </c>
      <c r="L7" s="11" t="s">
        <v>6</v>
      </c>
      <c r="M7" s="11" t="s">
        <v>7</v>
      </c>
      <c r="N7" s="11" t="s">
        <v>8</v>
      </c>
      <c r="O7" s="12" t="s">
        <v>9</v>
      </c>
    </row>
    <row r="8" spans="1:15" x14ac:dyDescent="0.2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x14ac:dyDescent="0.2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x14ac:dyDescent="0.3">
      <c r="E47" s="19" t="s">
        <v>75</v>
      </c>
      <c r="F47" s="19"/>
      <c r="G47" s="19"/>
    </row>
    <row r="49" spans="3:13" x14ac:dyDescent="0.25">
      <c r="C49" s="18" t="s">
        <v>20</v>
      </c>
      <c r="D49" s="11" t="s">
        <v>0</v>
      </c>
      <c r="E49" s="11" t="s">
        <v>1</v>
      </c>
      <c r="F49" s="11" t="s">
        <v>2</v>
      </c>
      <c r="G49" s="11" t="s">
        <v>3</v>
      </c>
      <c r="H49" s="11" t="s">
        <v>4</v>
      </c>
      <c r="I49" s="11" t="s">
        <v>5</v>
      </c>
      <c r="J49" s="11" t="s">
        <v>6</v>
      </c>
      <c r="K49" s="11" t="s">
        <v>7</v>
      </c>
      <c r="L49" s="11" t="s">
        <v>8</v>
      </c>
      <c r="M49" s="12" t="s">
        <v>9</v>
      </c>
    </row>
    <row r="50" spans="3:13" x14ac:dyDescent="0.25">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2.8022547312739732E-2</v>
      </c>
      <c r="I50">
        <f>STDEV(Tabelle14[Spalte7])</f>
        <v>2.8022547312739732E-2</v>
      </c>
      <c r="J50">
        <f>STDEV(Tabelle14[Spalte8])</f>
        <v>2.4942038071454682E-2</v>
      </c>
      <c r="K50">
        <f>STDEV(Tabelle14[Spalte9])</f>
        <v>0.1128331324987196</v>
      </c>
      <c r="L50">
        <f>STDEV(Tabelle14[Spalte10])</f>
        <v>7.8369905609635387E-2</v>
      </c>
      <c r="M50">
        <f>STDEV(Tabelle14[Spalte11])</f>
        <v>0.21041062610749339</v>
      </c>
    </row>
    <row r="51" spans="3:13" x14ac:dyDescent="0.25">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x14ac:dyDescent="0.3">
      <c r="F74" s="19" t="s">
        <v>76</v>
      </c>
      <c r="G74" s="19"/>
      <c r="H74" s="19"/>
      <c r="I74" s="19"/>
    </row>
    <row r="77" spans="3:11" x14ac:dyDescent="0.25">
      <c r="C77" s="25" t="s">
        <v>20</v>
      </c>
      <c r="D77" s="26" t="s">
        <v>11</v>
      </c>
      <c r="E77" s="26" t="s">
        <v>13</v>
      </c>
      <c r="F77" s="26" t="s">
        <v>14</v>
      </c>
      <c r="G77" s="26" t="s">
        <v>15</v>
      </c>
      <c r="H77" s="26" t="s">
        <v>16</v>
      </c>
      <c r="I77" s="26" t="s">
        <v>12</v>
      </c>
      <c r="J77" s="26" t="s">
        <v>17</v>
      </c>
      <c r="K77" s="26" t="s">
        <v>18</v>
      </c>
    </row>
    <row r="78" spans="3:11" x14ac:dyDescent="0.25">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x14ac:dyDescent="0.25">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x14ac:dyDescent="0.3">
      <c r="E103" s="19" t="s">
        <v>74</v>
      </c>
      <c r="F103" s="19"/>
      <c r="G103" s="19"/>
      <c r="H103" s="22"/>
    </row>
    <row r="106" spans="3:13" x14ac:dyDescent="0.25">
      <c r="C106" s="18" t="s">
        <v>20</v>
      </c>
      <c r="D106" s="11" t="s">
        <v>0</v>
      </c>
      <c r="E106" s="11" t="s">
        <v>1</v>
      </c>
      <c r="F106" s="11" t="s">
        <v>2</v>
      </c>
      <c r="G106" s="11" t="s">
        <v>3</v>
      </c>
      <c r="H106" s="11" t="s">
        <v>4</v>
      </c>
      <c r="I106" s="11" t="s">
        <v>5</v>
      </c>
      <c r="J106" s="11" t="s">
        <v>6</v>
      </c>
      <c r="K106" s="11" t="s">
        <v>7</v>
      </c>
      <c r="L106" s="11" t="s">
        <v>8</v>
      </c>
      <c r="M106" s="12" t="s">
        <v>9</v>
      </c>
    </row>
    <row r="107" spans="3:13" x14ac:dyDescent="0.25">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x14ac:dyDescent="0.25">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x14ac:dyDescent="0.3">
      <c r="D131" s="19" t="s">
        <v>73</v>
      </c>
    </row>
    <row r="135" spans="3:11" x14ac:dyDescent="0.25">
      <c r="C135" s="25" t="s">
        <v>20</v>
      </c>
      <c r="D135" s="26" t="s">
        <v>11</v>
      </c>
      <c r="E135" s="26" t="s">
        <v>13</v>
      </c>
      <c r="F135" s="26" t="s">
        <v>14</v>
      </c>
      <c r="G135" s="26" t="s">
        <v>15</v>
      </c>
      <c r="H135" s="26" t="s">
        <v>16</v>
      </c>
      <c r="I135" s="26" t="s">
        <v>12</v>
      </c>
      <c r="J135" s="26" t="s">
        <v>17</v>
      </c>
      <c r="K135" s="26" t="s">
        <v>18</v>
      </c>
    </row>
    <row r="136" spans="3:11" x14ac:dyDescent="0.25">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x14ac:dyDescent="0.25">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05"/>
  <sheetViews>
    <sheetView topLeftCell="A98" workbookViewId="0">
      <selection activeCell="B1" sqref="B1"/>
    </sheetView>
  </sheetViews>
  <sheetFormatPr baseColWidth="10" defaultRowHeight="15" x14ac:dyDescent="0.25"/>
  <sheetData>
    <row r="2" spans="3:13" ht="18.75" x14ac:dyDescent="0.3">
      <c r="D2" s="19" t="s">
        <v>91</v>
      </c>
      <c r="E2" s="19"/>
      <c r="F2" s="19"/>
      <c r="G2" s="19"/>
    </row>
    <row r="5" spans="3:13" x14ac:dyDescent="0.25">
      <c r="C5" s="18" t="s">
        <v>20</v>
      </c>
      <c r="D5" s="11" t="s">
        <v>0</v>
      </c>
      <c r="E5" s="11" t="s">
        <v>1</v>
      </c>
      <c r="F5" s="11" t="s">
        <v>2</v>
      </c>
      <c r="G5" s="11" t="s">
        <v>3</v>
      </c>
      <c r="H5" s="11" t="s">
        <v>4</v>
      </c>
      <c r="I5" s="11" t="s">
        <v>5</v>
      </c>
      <c r="J5" s="11" t="s">
        <v>6</v>
      </c>
      <c r="K5" s="11" t="s">
        <v>7</v>
      </c>
      <c r="L5" s="11" t="s">
        <v>8</v>
      </c>
      <c r="M5" s="12" t="s">
        <v>9</v>
      </c>
    </row>
    <row r="6" spans="3:13" x14ac:dyDescent="0.25">
      <c r="C6" t="s">
        <v>46</v>
      </c>
      <c r="D6">
        <v>0.13</v>
      </c>
      <c r="E6">
        <v>0.06</v>
      </c>
      <c r="F6">
        <v>0.04</v>
      </c>
      <c r="G6">
        <v>1.7000000000000001E-2</v>
      </c>
      <c r="H6">
        <v>1.4E-2</v>
      </c>
      <c r="I6">
        <v>1.4E-2</v>
      </c>
      <c r="J6">
        <v>1.2E-2</v>
      </c>
      <c r="K6">
        <v>0.06</v>
      </c>
      <c r="L6">
        <v>0.04</v>
      </c>
      <c r="M6">
        <v>0.1</v>
      </c>
    </row>
    <row r="7" spans="3:13" x14ac:dyDescent="0.25">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x14ac:dyDescent="0.3">
      <c r="C26" s="33" t="s">
        <v>92</v>
      </c>
      <c r="D26" s="33"/>
      <c r="E26" s="33"/>
      <c r="F26" s="33"/>
    </row>
    <row r="29" spans="3:13" x14ac:dyDescent="0.25">
      <c r="C29" s="18" t="s">
        <v>20</v>
      </c>
      <c r="D29" s="11" t="s">
        <v>0</v>
      </c>
      <c r="E29" s="11" t="s">
        <v>1</v>
      </c>
      <c r="F29" s="11" t="s">
        <v>2</v>
      </c>
      <c r="G29" s="11" t="s">
        <v>3</v>
      </c>
      <c r="H29" s="11" t="s">
        <v>4</v>
      </c>
      <c r="I29" s="11" t="s">
        <v>5</v>
      </c>
      <c r="J29" s="11" t="s">
        <v>6</v>
      </c>
      <c r="K29" s="11" t="s">
        <v>7</v>
      </c>
      <c r="L29" s="11" t="s">
        <v>8</v>
      </c>
      <c r="M29" s="12" t="s">
        <v>9</v>
      </c>
    </row>
    <row r="30" spans="3:13" x14ac:dyDescent="0.25">
      <c r="C30" t="s">
        <v>47</v>
      </c>
      <c r="D30">
        <v>0.21</v>
      </c>
      <c r="E30">
        <v>7.0000000000000007E-2</v>
      </c>
      <c r="F30">
        <v>0.05</v>
      </c>
      <c r="G30">
        <v>2.7E-2</v>
      </c>
      <c r="H30">
        <v>0.03</v>
      </c>
      <c r="I30">
        <v>2.4E-2</v>
      </c>
      <c r="J30">
        <v>1.4999999999999999E-2</v>
      </c>
      <c r="K30">
        <v>7.0000000000000007E-2</v>
      </c>
      <c r="L30">
        <v>0.06</v>
      </c>
      <c r="M30">
        <v>0.15</v>
      </c>
    </row>
    <row r="31" spans="3:13" x14ac:dyDescent="0.25">
      <c r="C31" t="s">
        <v>67</v>
      </c>
      <c r="D31">
        <v>0.06</v>
      </c>
      <c r="E31">
        <v>0.04</v>
      </c>
      <c r="F31">
        <v>0.08</v>
      </c>
      <c r="G31">
        <v>7.0000000000000001E-3</v>
      </c>
      <c r="H31">
        <v>1.9E-2</v>
      </c>
      <c r="I31">
        <v>1.2E-2</v>
      </c>
      <c r="J31">
        <v>6.0000000000000001E-3</v>
      </c>
      <c r="K31">
        <v>0.01</v>
      </c>
      <c r="L31">
        <v>2.4E-2</v>
      </c>
      <c r="M31">
        <v>0.05</v>
      </c>
    </row>
    <row r="51" spans="3:12" ht="18.75" x14ac:dyDescent="0.3">
      <c r="C51" s="19" t="s">
        <v>93</v>
      </c>
      <c r="D51" s="19"/>
      <c r="E51" s="19"/>
    </row>
    <row r="54" spans="3:12" x14ac:dyDescent="0.25">
      <c r="D54" s="17" t="s">
        <v>20</v>
      </c>
      <c r="E54" s="6" t="s">
        <v>11</v>
      </c>
      <c r="F54" s="6" t="s">
        <v>13</v>
      </c>
      <c r="G54" s="6" t="s">
        <v>14</v>
      </c>
      <c r="H54" s="6" t="s">
        <v>15</v>
      </c>
      <c r="I54" s="6" t="s">
        <v>16</v>
      </c>
      <c r="J54" s="6" t="s">
        <v>12</v>
      </c>
      <c r="K54" s="6" t="s">
        <v>17</v>
      </c>
      <c r="L54" s="7" t="s">
        <v>18</v>
      </c>
    </row>
    <row r="55" spans="3:12" x14ac:dyDescent="0.25">
      <c r="D55" t="s">
        <v>46</v>
      </c>
      <c r="E55">
        <v>0.05</v>
      </c>
      <c r="F55">
        <v>7.0000000000000007E-2</v>
      </c>
      <c r="G55">
        <v>0.04</v>
      </c>
      <c r="H55">
        <v>2.5000000000000001E-2</v>
      </c>
      <c r="I55">
        <v>0.03</v>
      </c>
      <c r="J55">
        <v>2.3E-2</v>
      </c>
      <c r="K55">
        <v>0.09</v>
      </c>
      <c r="L55">
        <v>0.05</v>
      </c>
    </row>
    <row r="56" spans="3:12" x14ac:dyDescent="0.25">
      <c r="D56" t="s">
        <v>68</v>
      </c>
      <c r="E56">
        <v>0.21</v>
      </c>
      <c r="F56">
        <v>2.1000000000000001E-2</v>
      </c>
      <c r="G56">
        <v>1.4999999999999999E-2</v>
      </c>
      <c r="H56">
        <v>1.9E-2</v>
      </c>
      <c r="I56">
        <v>1.7999999999999999E-2</v>
      </c>
      <c r="J56">
        <v>1.7000000000000001E-2</v>
      </c>
      <c r="K56">
        <v>1.7000000000000001E-2</v>
      </c>
      <c r="L56">
        <v>1.2E-2</v>
      </c>
    </row>
    <row r="74" spans="3:12" ht="18.75" x14ac:dyDescent="0.3">
      <c r="C74" s="19" t="s">
        <v>94</v>
      </c>
      <c r="D74" s="19"/>
      <c r="E74" s="19"/>
    </row>
    <row r="77" spans="3:12" x14ac:dyDescent="0.25">
      <c r="D77" s="17" t="s">
        <v>20</v>
      </c>
      <c r="E77" s="6" t="s">
        <v>11</v>
      </c>
      <c r="F77" s="6" t="s">
        <v>13</v>
      </c>
      <c r="G77" s="6" t="s">
        <v>14</v>
      </c>
      <c r="H77" s="6" t="s">
        <v>15</v>
      </c>
      <c r="I77" s="6" t="s">
        <v>16</v>
      </c>
      <c r="J77" s="6" t="s">
        <v>12</v>
      </c>
      <c r="K77" s="6" t="s">
        <v>17</v>
      </c>
      <c r="L77" s="7" t="s">
        <v>18</v>
      </c>
    </row>
    <row r="78" spans="3:12" x14ac:dyDescent="0.25">
      <c r="D78" t="s">
        <v>47</v>
      </c>
      <c r="E78">
        <v>0.06</v>
      </c>
      <c r="F78">
        <v>0.09</v>
      </c>
      <c r="G78">
        <v>7.0000000000000007E-2</v>
      </c>
      <c r="H78">
        <v>0.09</v>
      </c>
      <c r="I78">
        <v>7.0000000000000007E-2</v>
      </c>
      <c r="J78">
        <v>0.06</v>
      </c>
      <c r="K78">
        <v>0.11</v>
      </c>
      <c r="L78">
        <v>0.4</v>
      </c>
    </row>
    <row r="79" spans="3:12" x14ac:dyDescent="0.25">
      <c r="D79" t="s">
        <v>67</v>
      </c>
      <c r="E79">
        <v>1.6E-2</v>
      </c>
      <c r="F79">
        <v>1.0999999999999999E-2</v>
      </c>
      <c r="G79">
        <v>1.2E-2</v>
      </c>
      <c r="H79">
        <v>1.4E-2</v>
      </c>
      <c r="I79">
        <v>1.7000000000000001E-2</v>
      </c>
      <c r="J79">
        <v>1.2999999999999999E-2</v>
      </c>
      <c r="K79">
        <v>1.0999999999999999E-2</v>
      </c>
      <c r="L79">
        <v>2.1000000000000001E-2</v>
      </c>
    </row>
    <row r="99" spans="4:12" ht="18.75" x14ac:dyDescent="0.3">
      <c r="D99" s="19" t="s">
        <v>95</v>
      </c>
      <c r="E99" s="19"/>
      <c r="F99" s="19"/>
      <c r="G99" s="19"/>
      <c r="H99" s="19"/>
      <c r="I99" s="19"/>
      <c r="J99" s="19"/>
      <c r="K99" s="19"/>
      <c r="L99" s="19"/>
    </row>
    <row r="103" spans="4:12" x14ac:dyDescent="0.25">
      <c r="D103" s="17" t="s">
        <v>20</v>
      </c>
      <c r="E103" s="6" t="s">
        <v>11</v>
      </c>
      <c r="F103" s="6" t="s">
        <v>13</v>
      </c>
      <c r="G103" s="6" t="s">
        <v>14</v>
      </c>
      <c r="H103" s="6" t="s">
        <v>15</v>
      </c>
      <c r="I103" s="6" t="s">
        <v>16</v>
      </c>
      <c r="J103" s="6" t="s">
        <v>12</v>
      </c>
      <c r="K103" s="6" t="s">
        <v>17</v>
      </c>
      <c r="L103" s="7" t="s">
        <v>18</v>
      </c>
    </row>
    <row r="104" spans="4:12" x14ac:dyDescent="0.25">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x14ac:dyDescent="0.25">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7" sqref="N17"/>
    </sheetView>
  </sheetViews>
  <sheetFormatPr baseColWidth="10" defaultRowHeight="15" x14ac:dyDescent="0.2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 workbookViewId="0"/>
  </sheetViews>
  <sheetFormatPr baseColWidth="10" defaultRowHeight="15" x14ac:dyDescent="0.25"/>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3"/>
  <sheetViews>
    <sheetView tabSelected="1" topLeftCell="C229" zoomScale="91" zoomScaleNormal="91" workbookViewId="0">
      <selection activeCell="M282" sqref="M282"/>
    </sheetView>
  </sheetViews>
  <sheetFormatPr baseColWidth="10" defaultRowHeight="15" x14ac:dyDescent="0.25"/>
  <sheetData>
    <row r="1" spans="1:13" ht="18.75" x14ac:dyDescent="0.3">
      <c r="A1" s="31">
        <f>SQRT(20)</f>
        <v>4.4721359549995796</v>
      </c>
      <c r="E1" s="19"/>
      <c r="F1" s="19" t="s">
        <v>107</v>
      </c>
      <c r="G1" s="19"/>
      <c r="H1" s="19"/>
    </row>
    <row r="2" spans="1:13" x14ac:dyDescent="0.25">
      <c r="A2">
        <v>0.46733820729745601</v>
      </c>
    </row>
    <row r="3" spans="1:13" x14ac:dyDescent="0.25">
      <c r="C3" t="s">
        <v>96</v>
      </c>
      <c r="D3" t="s">
        <v>97</v>
      </c>
      <c r="E3" t="s">
        <v>98</v>
      </c>
      <c r="F3" t="s">
        <v>99</v>
      </c>
      <c r="G3" t="s">
        <v>100</v>
      </c>
      <c r="H3" t="s">
        <v>101</v>
      </c>
      <c r="I3" t="s">
        <v>102</v>
      </c>
      <c r="J3" t="s">
        <v>103</v>
      </c>
      <c r="K3" t="s">
        <v>104</v>
      </c>
      <c r="L3" t="s">
        <v>105</v>
      </c>
      <c r="M3" t="s">
        <v>106</v>
      </c>
    </row>
    <row r="4" spans="1:13" x14ac:dyDescent="0.25">
      <c r="C4">
        <v>1</v>
      </c>
      <c r="D4">
        <v>-9.68</v>
      </c>
      <c r="E4">
        <v>-1.57</v>
      </c>
      <c r="F4">
        <v>-1.48</v>
      </c>
      <c r="G4">
        <v>0.44</v>
      </c>
      <c r="H4">
        <v>1.82</v>
      </c>
      <c r="I4">
        <v>1.75</v>
      </c>
      <c r="J4">
        <v>0.19</v>
      </c>
      <c r="K4">
        <v>-3.38</v>
      </c>
      <c r="L4">
        <v>-5.82</v>
      </c>
      <c r="M4">
        <v>-13.28</v>
      </c>
    </row>
    <row r="5" spans="1:13" x14ac:dyDescent="0.25">
      <c r="C5">
        <v>2</v>
      </c>
      <c r="D5">
        <v>-8.92</v>
      </c>
      <c r="E5">
        <v>-1.28</v>
      </c>
      <c r="F5">
        <v>-1.31</v>
      </c>
      <c r="G5">
        <v>0.44</v>
      </c>
      <c r="H5">
        <v>1.74</v>
      </c>
      <c r="I5">
        <v>1.69</v>
      </c>
      <c r="J5">
        <v>0.24</v>
      </c>
      <c r="K5">
        <v>-3.26</v>
      </c>
      <c r="L5">
        <v>-5.48</v>
      </c>
      <c r="M5">
        <v>-12.9</v>
      </c>
    </row>
    <row r="6" spans="1:13" x14ac:dyDescent="0.25">
      <c r="C6">
        <v>3</v>
      </c>
      <c r="D6">
        <v>-8.56</v>
      </c>
      <c r="E6">
        <v>-1.1599999999999999</v>
      </c>
      <c r="F6">
        <v>-1.26</v>
      </c>
      <c r="G6">
        <v>0.44</v>
      </c>
      <c r="H6">
        <v>1.7</v>
      </c>
      <c r="I6">
        <v>1.67</v>
      </c>
      <c r="J6">
        <v>0.26</v>
      </c>
      <c r="K6">
        <v>-3.2</v>
      </c>
      <c r="L6">
        <v>-5.45</v>
      </c>
      <c r="M6">
        <v>-12.95</v>
      </c>
    </row>
    <row r="7" spans="1:13" x14ac:dyDescent="0.25">
      <c r="C7">
        <v>4</v>
      </c>
      <c r="D7">
        <v>-7.52</v>
      </c>
      <c r="E7">
        <v>-0.78</v>
      </c>
      <c r="F7">
        <v>-1.06</v>
      </c>
      <c r="G7">
        <v>0.37</v>
      </c>
      <c r="H7">
        <v>1.48</v>
      </c>
      <c r="I7">
        <v>1.48</v>
      </c>
      <c r="J7">
        <v>0.28000000000000003</v>
      </c>
      <c r="K7">
        <v>-2.93</v>
      </c>
      <c r="L7">
        <v>-4.93</v>
      </c>
      <c r="M7">
        <v>-11.7</v>
      </c>
    </row>
    <row r="8" spans="1:13" x14ac:dyDescent="0.25">
      <c r="C8">
        <v>5</v>
      </c>
      <c r="D8">
        <v>-7.88</v>
      </c>
      <c r="E8">
        <v>-0.95</v>
      </c>
      <c r="F8">
        <v>-1.1299999999999999</v>
      </c>
      <c r="G8">
        <v>0.41</v>
      </c>
      <c r="H8">
        <v>1.57</v>
      </c>
      <c r="I8">
        <v>1.56</v>
      </c>
      <c r="J8">
        <v>0.27</v>
      </c>
      <c r="K8">
        <v>-3.06</v>
      </c>
      <c r="L8">
        <v>-5.19</v>
      </c>
      <c r="M8">
        <v>-12.34</v>
      </c>
    </row>
    <row r="9" spans="1:13" x14ac:dyDescent="0.25">
      <c r="C9">
        <v>6</v>
      </c>
      <c r="D9">
        <v>-8.08</v>
      </c>
      <c r="E9">
        <v>-0.91</v>
      </c>
      <c r="F9">
        <v>-1.1000000000000001</v>
      </c>
      <c r="G9">
        <v>0.42</v>
      </c>
      <c r="H9">
        <v>1.62</v>
      </c>
      <c r="I9">
        <v>1.63</v>
      </c>
      <c r="J9">
        <v>0.28000000000000003</v>
      </c>
      <c r="K9">
        <v>-3.17</v>
      </c>
      <c r="L9">
        <v>-5.38</v>
      </c>
      <c r="M9">
        <v>-12.69</v>
      </c>
    </row>
    <row r="10" spans="1:13" x14ac:dyDescent="0.25">
      <c r="C10">
        <v>7</v>
      </c>
      <c r="D10">
        <v>-7.67</v>
      </c>
      <c r="E10">
        <v>-0.81</v>
      </c>
      <c r="F10">
        <v>-1.05</v>
      </c>
      <c r="G10">
        <v>0.43</v>
      </c>
      <c r="H10">
        <v>1.57</v>
      </c>
      <c r="I10">
        <v>1.58</v>
      </c>
      <c r="J10">
        <v>0.31</v>
      </c>
      <c r="K10">
        <v>-3.08</v>
      </c>
      <c r="L10">
        <v>-5.26</v>
      </c>
      <c r="M10">
        <v>-12.49</v>
      </c>
    </row>
    <row r="11" spans="1:13" x14ac:dyDescent="0.25">
      <c r="C11">
        <v>8</v>
      </c>
      <c r="D11">
        <v>-7.24</v>
      </c>
      <c r="E11">
        <v>-0.64</v>
      </c>
      <c r="F11">
        <v>-0.94</v>
      </c>
      <c r="G11">
        <v>0.4</v>
      </c>
      <c r="H11">
        <v>1.39</v>
      </c>
      <c r="I11">
        <v>1.39</v>
      </c>
      <c r="J11">
        <v>0.31</v>
      </c>
      <c r="K11">
        <v>-2.83</v>
      </c>
      <c r="L11">
        <v>-4.82</v>
      </c>
      <c r="M11">
        <v>-11.57</v>
      </c>
    </row>
    <row r="12" spans="1:13" x14ac:dyDescent="0.25">
      <c r="C12">
        <v>9</v>
      </c>
      <c r="D12">
        <v>-7.02</v>
      </c>
      <c r="E12">
        <v>-0.71</v>
      </c>
      <c r="F12">
        <v>-1.01</v>
      </c>
      <c r="G12">
        <v>0.36</v>
      </c>
      <c r="H12">
        <v>1.37</v>
      </c>
      <c r="I12">
        <v>1.38</v>
      </c>
      <c r="J12">
        <v>0.3</v>
      </c>
      <c r="K12">
        <v>-2.78</v>
      </c>
      <c r="L12">
        <v>-4.72</v>
      </c>
      <c r="M12">
        <v>-11.38</v>
      </c>
    </row>
    <row r="13" spans="1:13" x14ac:dyDescent="0.25">
      <c r="C13">
        <v>10</v>
      </c>
      <c r="D13">
        <v>-7.33</v>
      </c>
      <c r="E13">
        <v>-1.02</v>
      </c>
      <c r="F13">
        <v>-1.1499999999999999</v>
      </c>
      <c r="G13">
        <v>0.44</v>
      </c>
      <c r="H13">
        <v>1.61</v>
      </c>
      <c r="I13">
        <v>1.61</v>
      </c>
      <c r="J13">
        <v>0.32</v>
      </c>
      <c r="K13">
        <v>-3.04</v>
      </c>
      <c r="L13">
        <v>-5.21</v>
      </c>
      <c r="M13">
        <v>-12.49</v>
      </c>
    </row>
    <row r="14" spans="1:13" x14ac:dyDescent="0.25">
      <c r="C14">
        <v>11</v>
      </c>
      <c r="D14">
        <v>-7.97</v>
      </c>
      <c r="E14">
        <v>-0.98</v>
      </c>
      <c r="F14">
        <v>-1.1000000000000001</v>
      </c>
      <c r="G14">
        <v>0.42</v>
      </c>
      <c r="H14">
        <v>1.57</v>
      </c>
      <c r="I14">
        <v>1.57</v>
      </c>
      <c r="J14">
        <v>0.35</v>
      </c>
      <c r="K14">
        <v>-2.96</v>
      </c>
      <c r="L14">
        <v>-5.0599999999999996</v>
      </c>
      <c r="M14">
        <v>-12.09</v>
      </c>
    </row>
    <row r="15" spans="1:13" x14ac:dyDescent="0.25">
      <c r="C15">
        <v>12</v>
      </c>
      <c r="D15">
        <v>-8.15</v>
      </c>
      <c r="E15">
        <v>-0.83</v>
      </c>
      <c r="F15">
        <v>-1.1200000000000001</v>
      </c>
      <c r="G15">
        <v>0.4</v>
      </c>
      <c r="H15">
        <v>1.57</v>
      </c>
      <c r="I15">
        <v>1.58</v>
      </c>
      <c r="J15">
        <v>0.31</v>
      </c>
      <c r="K15">
        <v>-3.04</v>
      </c>
      <c r="L15">
        <v>-5.14</v>
      </c>
      <c r="M15">
        <v>-12.48</v>
      </c>
    </row>
    <row r="16" spans="1:13" x14ac:dyDescent="0.25">
      <c r="C16">
        <v>13</v>
      </c>
      <c r="D16">
        <v>-7.68</v>
      </c>
      <c r="E16">
        <v>-0.95</v>
      </c>
      <c r="F16">
        <v>-1.1299999999999999</v>
      </c>
      <c r="G16">
        <v>0.4</v>
      </c>
      <c r="H16">
        <v>1.56</v>
      </c>
      <c r="I16">
        <v>1.57</v>
      </c>
      <c r="J16">
        <v>0.34</v>
      </c>
      <c r="K16">
        <v>-2.96</v>
      </c>
      <c r="L16">
        <v>-5.0599999999999996</v>
      </c>
      <c r="M16">
        <v>-12.1</v>
      </c>
    </row>
    <row r="17" spans="3:13" x14ac:dyDescent="0.25">
      <c r="C17">
        <v>14</v>
      </c>
      <c r="D17">
        <v>-8.16</v>
      </c>
      <c r="E17">
        <v>-0.87</v>
      </c>
      <c r="F17">
        <v>-1.1000000000000001</v>
      </c>
      <c r="G17">
        <v>0.39</v>
      </c>
      <c r="H17">
        <v>1.52</v>
      </c>
      <c r="I17">
        <v>1.54</v>
      </c>
      <c r="J17">
        <v>0.35</v>
      </c>
      <c r="K17">
        <v>-2.89</v>
      </c>
      <c r="L17">
        <v>-4.88</v>
      </c>
      <c r="M17">
        <v>-11.62</v>
      </c>
    </row>
    <row r="18" spans="3:13" x14ac:dyDescent="0.25">
      <c r="C18">
        <v>15</v>
      </c>
      <c r="D18">
        <v>-8.6</v>
      </c>
      <c r="E18">
        <v>-1.05</v>
      </c>
      <c r="F18">
        <v>-1.19</v>
      </c>
      <c r="G18">
        <v>0.42</v>
      </c>
      <c r="H18">
        <v>1.68</v>
      </c>
      <c r="I18">
        <v>1.68</v>
      </c>
      <c r="J18">
        <v>0.34</v>
      </c>
      <c r="K18">
        <v>-3.1</v>
      </c>
      <c r="L18">
        <v>-5.24</v>
      </c>
      <c r="M18">
        <v>-12.36</v>
      </c>
    </row>
    <row r="19" spans="3:13" x14ac:dyDescent="0.25">
      <c r="C19">
        <v>16</v>
      </c>
      <c r="D19">
        <v>-8.64</v>
      </c>
      <c r="E19">
        <v>-1.03</v>
      </c>
      <c r="F19">
        <v>-1.1599999999999999</v>
      </c>
      <c r="G19">
        <v>0.42</v>
      </c>
      <c r="H19">
        <v>1.62</v>
      </c>
      <c r="I19">
        <v>1.61</v>
      </c>
      <c r="J19">
        <v>0.33</v>
      </c>
      <c r="K19">
        <v>-3.03</v>
      </c>
      <c r="L19">
        <v>-5.21</v>
      </c>
      <c r="M19">
        <v>-12.53</v>
      </c>
    </row>
    <row r="20" spans="3:13" x14ac:dyDescent="0.25">
      <c r="C20">
        <v>17</v>
      </c>
      <c r="D20">
        <v>-8.41</v>
      </c>
      <c r="E20">
        <v>-0.97</v>
      </c>
      <c r="F20">
        <v>-1.1100000000000001</v>
      </c>
      <c r="G20">
        <v>0.4</v>
      </c>
      <c r="H20">
        <v>1.55</v>
      </c>
      <c r="I20">
        <v>1.54</v>
      </c>
      <c r="J20">
        <v>0.31</v>
      </c>
      <c r="K20">
        <v>-2.97</v>
      </c>
      <c r="L20">
        <v>-4.9800000000000004</v>
      </c>
      <c r="M20">
        <v>-11.79</v>
      </c>
    </row>
    <row r="21" spans="3:13" x14ac:dyDescent="0.25">
      <c r="C21">
        <v>18</v>
      </c>
      <c r="D21">
        <v>-8.02</v>
      </c>
      <c r="E21">
        <v>-0.92</v>
      </c>
      <c r="F21">
        <v>-1.1299999999999999</v>
      </c>
      <c r="G21">
        <v>0.39</v>
      </c>
      <c r="H21">
        <v>1.52</v>
      </c>
      <c r="I21">
        <v>1.52</v>
      </c>
      <c r="J21">
        <v>0.32</v>
      </c>
      <c r="K21">
        <v>-2.89</v>
      </c>
      <c r="L21">
        <v>-4.91</v>
      </c>
      <c r="M21">
        <v>-12.36</v>
      </c>
    </row>
    <row r="22" spans="3:13" x14ac:dyDescent="0.25">
      <c r="C22">
        <v>19</v>
      </c>
      <c r="D22">
        <v>-8.65</v>
      </c>
      <c r="E22">
        <v>-1.06</v>
      </c>
      <c r="F22">
        <v>-1.22</v>
      </c>
      <c r="G22">
        <v>0.39</v>
      </c>
      <c r="H22">
        <v>1.64</v>
      </c>
      <c r="I22">
        <v>1.64</v>
      </c>
      <c r="J22">
        <v>0.31</v>
      </c>
      <c r="K22">
        <v>-3.1</v>
      </c>
      <c r="L22">
        <v>-5.17</v>
      </c>
      <c r="M22">
        <v>-12.64</v>
      </c>
    </row>
    <row r="23" spans="3:13" x14ac:dyDescent="0.25">
      <c r="C23">
        <v>20</v>
      </c>
      <c r="D23">
        <v>-9.2100000000000009</v>
      </c>
      <c r="E23">
        <v>-1.35</v>
      </c>
      <c r="F23">
        <v>-1.36</v>
      </c>
      <c r="G23">
        <v>0.44</v>
      </c>
      <c r="H23">
        <v>1.76</v>
      </c>
      <c r="I23">
        <v>1.77</v>
      </c>
      <c r="J23">
        <v>0.32</v>
      </c>
      <c r="K23">
        <v>-3.23</v>
      </c>
      <c r="L23">
        <v>-5.48</v>
      </c>
      <c r="M23">
        <v>-13.4</v>
      </c>
    </row>
    <row r="24" spans="3:13" x14ac:dyDescent="0.25">
      <c r="C24" s="5" t="s">
        <v>27</v>
      </c>
      <c r="D24" s="1">
        <f>SUBTOTAL(101,D4:D23)</f>
        <v>-8.1695000000000029</v>
      </c>
      <c r="E24" s="1">
        <f>SUBTOTAL(101,E4:E23)</f>
        <v>-0.99200000000000021</v>
      </c>
      <c r="F24" s="1">
        <f>SUBTOTAL(101,F4:F23)</f>
        <v>-1.1554999999999997</v>
      </c>
      <c r="G24" s="1">
        <f>SUBTOTAL(101,G4:G23)</f>
        <v>0.41100000000000003</v>
      </c>
      <c r="H24" s="1">
        <f>SUBTOTAL(101,H4:H23)</f>
        <v>1.5930000000000002</v>
      </c>
      <c r="I24" s="1">
        <f>SUBTOTAL(101,I4:I23)</f>
        <v>1.5879999999999999</v>
      </c>
      <c r="J24" s="1">
        <f>SUBTOTAL(101,J4:J23)</f>
        <v>0.30199999999999994</v>
      </c>
      <c r="K24" s="1">
        <f>SUBTOTAL(101,K4:K23)</f>
        <v>-3.0449999999999999</v>
      </c>
      <c r="L24" s="1">
        <f>SUBTOTAL(101,L4:L23)</f>
        <v>-5.1694999999999993</v>
      </c>
      <c r="M24" s="1">
        <f>SUBTOTAL(101,M4:M23)</f>
        <v>-12.357999999999997</v>
      </c>
    </row>
    <row r="25" spans="3:13" x14ac:dyDescent="0.25">
      <c r="C25" s="5" t="s">
        <v>26</v>
      </c>
      <c r="D25" s="1">
        <f>STDEV(D4:D23)</f>
        <v>0.67787962756944131</v>
      </c>
      <c r="E25" s="1">
        <f>STDEV(E4:E23)</f>
        <v>0.22032511861958962</v>
      </c>
      <c r="F25" s="1">
        <f>STDEV(F4:F23)</f>
        <v>0.12347916934915931</v>
      </c>
      <c r="G25" s="1">
        <f>STDEV(G4:G23)</f>
        <v>2.4039441275580949E-2</v>
      </c>
      <c r="H25" s="1">
        <f>STDEV(H4:H23)</f>
        <v>0.11318824562368841</v>
      </c>
      <c r="I25" s="1">
        <f>STDEV(I4:I23)</f>
        <v>0.10139033484509262</v>
      </c>
      <c r="J25" s="1">
        <f>STDEV(J4:J23)</f>
        <v>3.9550101470360491E-2</v>
      </c>
      <c r="K25" s="1">
        <f>STDEV(K4:K23)</f>
        <v>0.15181359761580193</v>
      </c>
      <c r="L25" s="1">
        <f>STDEV(L4:L23)</f>
        <v>0.26648738490928525</v>
      </c>
      <c r="M25" s="1">
        <f>STDEV(M4:M23)</f>
        <v>0.55561819529904566</v>
      </c>
    </row>
    <row r="26" spans="3:13" ht="15.75" x14ac:dyDescent="0.25">
      <c r="C26" s="34" t="s">
        <v>77</v>
      </c>
      <c r="D26" s="1">
        <f>D25/$A$1</f>
        <v>0.15157849278075111</v>
      </c>
      <c r="E26" s="1">
        <f>E25/$A$1</f>
        <v>4.92661942384107E-2</v>
      </c>
      <c r="F26" s="1">
        <f>F25/$A$1</f>
        <v>2.7610781646992866E-2</v>
      </c>
      <c r="G26" s="1">
        <f>G25/$A$1</f>
        <v>5.3753824833313252E-3</v>
      </c>
      <c r="H26" s="1">
        <f>H25/$A$1</f>
        <v>2.5309661146851035E-2</v>
      </c>
      <c r="I26" s="1">
        <f>I25/$A$1</f>
        <v>2.2671568097509271E-2</v>
      </c>
      <c r="J26" s="1">
        <f>J25/$A$1</f>
        <v>8.8436715404740431E-3</v>
      </c>
      <c r="K26" s="1">
        <f>K25/$A$1</f>
        <v>3.3946552417773314E-2</v>
      </c>
      <c r="L26" s="1">
        <f>L25/$A$1</f>
        <v>5.9588390780331339E-2</v>
      </c>
      <c r="M26" s="1">
        <f>M25/$A$1</f>
        <v>0.12424000542244201</v>
      </c>
    </row>
    <row r="27" spans="3:13" ht="15.75" x14ac:dyDescent="0.25">
      <c r="C27" s="34" t="s">
        <v>78</v>
      </c>
      <c r="D27" s="1">
        <f>D25*$A$2</f>
        <v>0.31679904991176983</v>
      </c>
      <c r="E27" s="1">
        <f>E25*$A$2</f>
        <v>0.10296634595827836</v>
      </c>
      <c r="F27" s="1">
        <f>F25*$A$2</f>
        <v>5.7706533642215091E-2</v>
      </c>
      <c r="G27" s="1">
        <f>G25*$A$2</f>
        <v>1.123454939016247E-2</v>
      </c>
      <c r="H27" s="1">
        <f>H25*$A$2</f>
        <v>5.2897191796918666E-2</v>
      </c>
      <c r="I27" s="1">
        <f>I25*$A$2</f>
        <v>4.7383577323794369E-2</v>
      </c>
      <c r="J27" s="1">
        <f>J25*$A$2</f>
        <v>1.848327351959075E-2</v>
      </c>
      <c r="K27" s="1">
        <f>K25*$A$2</f>
        <v>7.0948294553146218E-2</v>
      </c>
      <c r="L27" s="1">
        <f>L25*$A$2</f>
        <v>0.1245397367308925</v>
      </c>
      <c r="M27" s="1">
        <f>M25*$A$2</f>
        <v>0.25966161133290377</v>
      </c>
    </row>
    <row r="28" spans="3:13" ht="15.75" x14ac:dyDescent="0.25">
      <c r="C28" s="34" t="s">
        <v>79</v>
      </c>
      <c r="D28" s="1">
        <v>0.9</v>
      </c>
      <c r="E28" s="1">
        <v>0.11</v>
      </c>
      <c r="F28" s="1">
        <v>0.06</v>
      </c>
      <c r="G28" s="1">
        <v>1.2E-2</v>
      </c>
      <c r="H28" s="1">
        <v>0.06</v>
      </c>
      <c r="I28" s="1">
        <v>0.05</v>
      </c>
      <c r="J28" s="1">
        <v>1.9E-2</v>
      </c>
      <c r="K28" s="1">
        <v>0.08</v>
      </c>
      <c r="L28" s="1">
        <v>0.13</v>
      </c>
      <c r="M28" s="1">
        <v>0.26</v>
      </c>
    </row>
    <row r="29" spans="3:13" x14ac:dyDescent="0.25">
      <c r="C29" s="36" t="s">
        <v>112</v>
      </c>
      <c r="D29" s="1">
        <f>ABS(ABS(MIN(D4:D23))-ABS(MAX(D4:D23)))</f>
        <v>2.66</v>
      </c>
      <c r="E29" s="1">
        <f>ABS(ABS(MIN(E4:E23))-ABS(MAX(E4:E23)))</f>
        <v>0.93</v>
      </c>
      <c r="F29" s="1">
        <f>ABS(ABS(MIN(F4:F23))-ABS(MAX(F4:F23)))</f>
        <v>0.54</v>
      </c>
      <c r="G29" s="1">
        <f>ABS(ABS(MIN(G4:G23))-ABS(MAX(G4:G23)))</f>
        <v>8.0000000000000016E-2</v>
      </c>
      <c r="H29" s="1">
        <f>ABS(ABS(MIN(H4:H23))-ABS(MAX(H4:H23)))</f>
        <v>0.44999999999999996</v>
      </c>
      <c r="I29" s="1">
        <f>ABS(ABS(MIN(I4:I23))-ABS(MAX(I4:I23)))</f>
        <v>0.39000000000000012</v>
      </c>
      <c r="J29" s="1">
        <f>ABS(ABS(MIN(J4:J23))-ABS(MAX(J4:J23)))</f>
        <v>0.15999999999999998</v>
      </c>
      <c r="K29" s="1">
        <f>ABS(ABS(MIN(K4:K23))-ABS(MAX(K4:K23)))</f>
        <v>0.60000000000000009</v>
      </c>
      <c r="L29" s="1">
        <f>ABS(ABS(MIN(L4:L23))-ABS(MAX(L4:L23)))</f>
        <v>1.1000000000000005</v>
      </c>
      <c r="M29" s="1">
        <f>ABS(ABS(MIN(M4:M23))-ABS(MAX(M4:M23)))</f>
        <v>2.0199999999999996</v>
      </c>
    </row>
    <row r="85" spans="3:13" ht="26.25" x14ac:dyDescent="0.4">
      <c r="D85" s="35" t="s">
        <v>108</v>
      </c>
      <c r="E85" s="35"/>
      <c r="H85" s="35"/>
      <c r="I85" s="35"/>
      <c r="J85" s="35"/>
      <c r="K85" s="35"/>
    </row>
    <row r="87" spans="3:13" x14ac:dyDescent="0.25">
      <c r="C87" t="s">
        <v>118</v>
      </c>
      <c r="D87" t="s">
        <v>97</v>
      </c>
      <c r="E87" t="s">
        <v>98</v>
      </c>
      <c r="F87" t="s">
        <v>99</v>
      </c>
      <c r="G87" t="s">
        <v>100</v>
      </c>
      <c r="H87" t="s">
        <v>101</v>
      </c>
      <c r="I87" t="s">
        <v>102</v>
      </c>
      <c r="J87" t="s">
        <v>103</v>
      </c>
      <c r="K87" t="s">
        <v>104</v>
      </c>
      <c r="L87" t="s">
        <v>105</v>
      </c>
      <c r="M87" t="s">
        <v>106</v>
      </c>
    </row>
    <row r="88" spans="3:13" x14ac:dyDescent="0.25">
      <c r="C88" t="s">
        <v>54</v>
      </c>
      <c r="D88">
        <v>0.45378959882306691</v>
      </c>
      <c r="E88">
        <v>0.12130431501849086</v>
      </c>
      <c r="F88">
        <v>6.8092429442401306E-2</v>
      </c>
      <c r="G88">
        <v>5.0770380921826529E-2</v>
      </c>
      <c r="H88">
        <v>0.10287447640079071</v>
      </c>
      <c r="I88">
        <v>0.16392873933190411</v>
      </c>
      <c r="J88">
        <v>0.218855275419505</v>
      </c>
      <c r="K88">
        <v>0.23452303219850071</v>
      </c>
      <c r="L88">
        <v>0.21083792727815212</v>
      </c>
      <c r="M88">
        <v>0.43154678955930992</v>
      </c>
    </row>
    <row r="89" spans="3:13" x14ac:dyDescent="0.25">
      <c r="C89" t="s">
        <v>47</v>
      </c>
      <c r="D89">
        <v>0.12145932825869225</v>
      </c>
      <c r="E89">
        <v>6.6062171674232714E-2</v>
      </c>
      <c r="F89">
        <v>0.1583093241261018</v>
      </c>
      <c r="G89">
        <v>1.4608937423083801E-2</v>
      </c>
      <c r="H89">
        <v>3.8644806282753824E-2</v>
      </c>
      <c r="I89">
        <v>2.5021043774769821E-2</v>
      </c>
      <c r="J89">
        <v>1.218281792655454E-2</v>
      </c>
      <c r="K89">
        <v>1.98944583661936E-2</v>
      </c>
      <c r="L89">
        <v>5.1121629988015636E-2</v>
      </c>
      <c r="M89">
        <v>0.1044018047837549</v>
      </c>
    </row>
    <row r="90" spans="3:13" x14ac:dyDescent="0.25">
      <c r="C90" t="s">
        <v>46</v>
      </c>
      <c r="D90">
        <v>0.15118479455706893</v>
      </c>
      <c r="E90">
        <v>3.7766596212442591E-2</v>
      </c>
      <c r="F90">
        <v>3.3324560249003474E-2</v>
      </c>
      <c r="G90">
        <v>9.3330200448672081E-3</v>
      </c>
      <c r="H90">
        <v>1.6693837501494849E-2</v>
      </c>
      <c r="I90">
        <v>1.922169826551564E-2</v>
      </c>
      <c r="J90">
        <v>1.5423836644690757E-2</v>
      </c>
      <c r="K90">
        <v>2.5874189537269287E-2</v>
      </c>
      <c r="L90">
        <v>5.6501047964198262E-2</v>
      </c>
      <c r="M90">
        <v>0.10868956275848922</v>
      </c>
    </row>
    <row r="91" spans="3:13" x14ac:dyDescent="0.25">
      <c r="C91" t="s">
        <v>52</v>
      </c>
      <c r="D91">
        <v>5.3437124883263222E-2</v>
      </c>
      <c r="E91">
        <v>3.5758694194927144E-2</v>
      </c>
      <c r="F91">
        <v>3.5729244987382724E-2</v>
      </c>
      <c r="G91">
        <v>4.0249223594996199E-2</v>
      </c>
      <c r="H91">
        <v>8.5092828567889578E-2</v>
      </c>
      <c r="I91">
        <v>4.0509907819926555E-2</v>
      </c>
      <c r="J91">
        <v>2.661123624969116E-2</v>
      </c>
      <c r="K91">
        <v>6.3627203715325875E-2</v>
      </c>
      <c r="L91">
        <v>0.19771324264143297</v>
      </c>
      <c r="M91">
        <v>0.19773453762158261</v>
      </c>
    </row>
    <row r="92" spans="3:13" x14ac:dyDescent="0.25">
      <c r="C92" t="s">
        <v>114</v>
      </c>
      <c r="D92">
        <v>0.67787962756944131</v>
      </c>
      <c r="E92">
        <v>0.22032511861958962</v>
      </c>
      <c r="F92">
        <v>0.12347916934915931</v>
      </c>
      <c r="G92">
        <v>2.4039441275580949E-2</v>
      </c>
      <c r="H92">
        <v>0.11318824562368841</v>
      </c>
      <c r="I92">
        <v>0.10139033484509262</v>
      </c>
      <c r="J92">
        <v>3.9550101470360491E-2</v>
      </c>
      <c r="K92">
        <v>0.15181359761580193</v>
      </c>
      <c r="L92">
        <v>0.26648738490928525</v>
      </c>
      <c r="M92">
        <v>0.55561819529904566</v>
      </c>
    </row>
    <row r="124" spans="7:10" ht="26.25" x14ac:dyDescent="0.4">
      <c r="G124" s="35" t="s">
        <v>121</v>
      </c>
      <c r="H124" s="35"/>
      <c r="I124" s="35"/>
      <c r="J124" s="35"/>
    </row>
    <row r="173" spans="4:14" ht="18.75" x14ac:dyDescent="0.3">
      <c r="G173" s="22" t="s">
        <v>109</v>
      </c>
      <c r="H173" s="22"/>
      <c r="I173" s="22"/>
    </row>
    <row r="174" spans="4:14" x14ac:dyDescent="0.25">
      <c r="D174" s="18" t="s">
        <v>20</v>
      </c>
      <c r="E174" s="11" t="s">
        <v>0</v>
      </c>
      <c r="F174" s="11" t="s">
        <v>1</v>
      </c>
      <c r="G174" s="11" t="s">
        <v>2</v>
      </c>
      <c r="H174" s="11" t="s">
        <v>3</v>
      </c>
      <c r="I174" s="11" t="s">
        <v>4</v>
      </c>
      <c r="J174" s="11" t="s">
        <v>5</v>
      </c>
      <c r="K174" s="11" t="s">
        <v>6</v>
      </c>
      <c r="L174" s="11" t="s">
        <v>7</v>
      </c>
      <c r="M174" s="11" t="s">
        <v>8</v>
      </c>
      <c r="N174" s="12" t="s">
        <v>9</v>
      </c>
    </row>
    <row r="175" spans="4:14" x14ac:dyDescent="0.25">
      <c r="D175" t="s">
        <v>67</v>
      </c>
      <c r="E175">
        <v>0.12145932825869225</v>
      </c>
      <c r="F175">
        <v>6.6062171674232714E-2</v>
      </c>
      <c r="G175">
        <v>0.1583093241261018</v>
      </c>
      <c r="H175">
        <v>1.4608937423083801E-2</v>
      </c>
      <c r="I175">
        <v>3.8644806282753824E-2</v>
      </c>
      <c r="J175">
        <v>2.502104377476887E-2</v>
      </c>
      <c r="K175">
        <v>1.218281792655454E-2</v>
      </c>
      <c r="L175">
        <v>1.98944583661936E-2</v>
      </c>
      <c r="M175">
        <v>5.11216299880154E-2</v>
      </c>
      <c r="N175">
        <v>0.10440180478375191</v>
      </c>
    </row>
    <row r="176" spans="4:14" x14ac:dyDescent="0.25">
      <c r="D176" t="s">
        <v>68</v>
      </c>
      <c r="E176">
        <v>0.15118479455705683</v>
      </c>
      <c r="F176">
        <v>3.7766596212438205E-2</v>
      </c>
      <c r="G176">
        <v>3.3324560249003474E-2</v>
      </c>
      <c r="H176">
        <v>9.3330200448672081E-3</v>
      </c>
      <c r="I176">
        <v>1.6693837501494849E-2</v>
      </c>
      <c r="J176">
        <v>1.922169826551564E-2</v>
      </c>
      <c r="K176">
        <v>1.5423836644690757E-2</v>
      </c>
      <c r="L176">
        <v>2.5874189537269287E-2</v>
      </c>
      <c r="M176">
        <v>5.6501047964198518E-2</v>
      </c>
      <c r="N176">
        <v>0.10868956275849763</v>
      </c>
    </row>
    <row r="199" spans="4:14" ht="15.75" x14ac:dyDescent="0.25">
      <c r="G199" s="30" t="s">
        <v>110</v>
      </c>
      <c r="H199" s="30"/>
    </row>
    <row r="200" spans="4:14" x14ac:dyDescent="0.25">
      <c r="D200" s="18" t="s">
        <v>20</v>
      </c>
      <c r="E200" s="11" t="s">
        <v>0</v>
      </c>
      <c r="F200" s="11" t="s">
        <v>1</v>
      </c>
      <c r="G200" s="11" t="s">
        <v>2</v>
      </c>
      <c r="H200" s="11" t="s">
        <v>3</v>
      </c>
      <c r="I200" s="11" t="s">
        <v>4</v>
      </c>
      <c r="J200" s="11" t="s">
        <v>5</v>
      </c>
      <c r="K200" s="11" t="s">
        <v>6</v>
      </c>
      <c r="L200" s="11" t="s">
        <v>7</v>
      </c>
      <c r="M200" s="11" t="s">
        <v>8</v>
      </c>
      <c r="N200" s="12" t="s">
        <v>9</v>
      </c>
    </row>
    <row r="201" spans="4:14" x14ac:dyDescent="0.25">
      <c r="D201" t="s">
        <v>67</v>
      </c>
      <c r="E201">
        <v>0.27653637811516296</v>
      </c>
      <c r="F201">
        <v>0.23988154971722386</v>
      </c>
      <c r="G201">
        <v>0.12647030023727018</v>
      </c>
      <c r="H201">
        <v>2.4899799195977301E-2</v>
      </c>
      <c r="I201">
        <v>3.260610210891271E-2</v>
      </c>
      <c r="J201">
        <v>2.4809802816417564E-2</v>
      </c>
      <c r="K201">
        <v>2.881885347805227E-2</v>
      </c>
      <c r="L201">
        <v>0.2016093147388629</v>
      </c>
      <c r="M201">
        <v>0.19285664160335861</v>
      </c>
      <c r="N201">
        <v>0.21902355076446389</v>
      </c>
    </row>
    <row r="202" spans="4:14" x14ac:dyDescent="0.25">
      <c r="D202" t="s">
        <v>46</v>
      </c>
      <c r="E202">
        <v>0.12143332586888243</v>
      </c>
      <c r="F202">
        <v>0.15094352377104689</v>
      </c>
      <c r="G202">
        <v>8.6235601391585134E-2</v>
      </c>
      <c r="H202">
        <v>3.1867323637065369E-2</v>
      </c>
      <c r="I202">
        <v>2.5526044491230367E-2</v>
      </c>
      <c r="J202">
        <v>3.8099592482970748E-2</v>
      </c>
      <c r="K202">
        <v>3.3308762874212805E-2</v>
      </c>
      <c r="L202">
        <v>0.11520576557209559</v>
      </c>
      <c r="M202">
        <v>0.23059362751956444</v>
      </c>
      <c r="N202">
        <v>0.21598915664790441</v>
      </c>
    </row>
    <row r="230" spans="3:11" ht="21" x14ac:dyDescent="0.35">
      <c r="E230" s="16"/>
    </row>
    <row r="234" spans="3:11" ht="21" x14ac:dyDescent="0.35">
      <c r="E234" s="16" t="s">
        <v>122</v>
      </c>
      <c r="F234" s="16"/>
      <c r="G234" s="16"/>
      <c r="I234" s="16" t="s">
        <v>123</v>
      </c>
    </row>
    <row r="238" spans="3:11" x14ac:dyDescent="0.25">
      <c r="C238" s="44" t="s">
        <v>115</v>
      </c>
      <c r="D238" s="44" t="s">
        <v>98</v>
      </c>
      <c r="E238" s="44" t="s">
        <v>99</v>
      </c>
      <c r="F238" s="44" t="s">
        <v>100</v>
      </c>
      <c r="G238" s="44" t="s">
        <v>101</v>
      </c>
      <c r="H238" s="44" t="s">
        <v>102</v>
      </c>
      <c r="I238" s="44" t="s">
        <v>103</v>
      </c>
      <c r="J238" s="44" t="s">
        <v>104</v>
      </c>
      <c r="K238" s="44" t="s">
        <v>105</v>
      </c>
    </row>
    <row r="239" spans="3:11" ht="15.75" x14ac:dyDescent="0.25">
      <c r="C239" s="30" t="s">
        <v>47</v>
      </c>
      <c r="D239">
        <v>3.2843328249833596E-2</v>
      </c>
      <c r="E239">
        <v>2.1398475105532781E-2</v>
      </c>
      <c r="F239">
        <v>2.5021043774769838E-2</v>
      </c>
      <c r="G239">
        <v>2.8265657049165761E-2</v>
      </c>
      <c r="H239">
        <v>3.5629674208593719E-2</v>
      </c>
      <c r="I239">
        <v>2.7772572611727619E-2</v>
      </c>
      <c r="J239">
        <v>2.2360679774997918E-2</v>
      </c>
      <c r="K239">
        <v>4.3997607590461209E-2</v>
      </c>
    </row>
    <row r="240" spans="3:11" ht="15.75" x14ac:dyDescent="0.25">
      <c r="C240" s="30" t="s">
        <v>46</v>
      </c>
      <c r="D240">
        <v>3.1334359818945695E-2</v>
      </c>
      <c r="E240">
        <v>4.297796252916012E-2</v>
      </c>
      <c r="F240">
        <v>3.155613210905623E-2</v>
      </c>
      <c r="G240">
        <v>4.0470912231405268E-2</v>
      </c>
      <c r="H240">
        <v>3.7031281229167372E-2</v>
      </c>
      <c r="I240">
        <v>3.6313691777707165E-2</v>
      </c>
      <c r="J240">
        <v>3.5228576916743991E-2</v>
      </c>
      <c r="K240">
        <v>2.3619795444544098E-2</v>
      </c>
    </row>
    <row r="241" spans="3:11" ht="15.75" x14ac:dyDescent="0.25">
      <c r="C241" s="30" t="s">
        <v>52</v>
      </c>
      <c r="D241">
        <v>3.2783179255607017E-2</v>
      </c>
      <c r="E241">
        <v>4.8601494453955771E-2</v>
      </c>
      <c r="F241">
        <v>3.6548453779663655E-2</v>
      </c>
      <c r="G241">
        <v>4.5929007002226033E-2</v>
      </c>
      <c r="H241">
        <v>4.63936247888935E-2</v>
      </c>
      <c r="I241">
        <v>4.0688159405279978E-2</v>
      </c>
      <c r="J241">
        <v>9.1782064524726467E-2</v>
      </c>
      <c r="K241">
        <v>4.0509907819926597E-2</v>
      </c>
    </row>
    <row r="267" spans="3:15" ht="18.75" x14ac:dyDescent="0.3">
      <c r="C267" s="19" t="s">
        <v>128</v>
      </c>
      <c r="D267" s="19"/>
      <c r="E267" s="19"/>
      <c r="F267" s="19"/>
      <c r="G267" s="19"/>
      <c r="H267" s="19"/>
      <c r="I267" s="19"/>
      <c r="J267" s="19"/>
      <c r="K267" s="19"/>
    </row>
    <row r="270" spans="3:15" x14ac:dyDescent="0.25">
      <c r="E270" s="45" t="s">
        <v>127</v>
      </c>
      <c r="F270" s="45" t="s">
        <v>97</v>
      </c>
      <c r="G270" s="45" t="s">
        <v>98</v>
      </c>
      <c r="H270" s="45" t="s">
        <v>99</v>
      </c>
      <c r="I270" s="45" t="s">
        <v>100</v>
      </c>
      <c r="J270" s="45" t="s">
        <v>101</v>
      </c>
      <c r="K270" s="45" t="s">
        <v>102</v>
      </c>
      <c r="L270" s="45" t="s">
        <v>103</v>
      </c>
      <c r="M270" s="45" t="s">
        <v>104</v>
      </c>
      <c r="N270" s="45" t="s">
        <v>105</v>
      </c>
      <c r="O270" s="45" t="s">
        <v>106</v>
      </c>
    </row>
    <row r="271" spans="3:15" x14ac:dyDescent="0.25">
      <c r="E271" t="s">
        <v>47</v>
      </c>
      <c r="F271">
        <v>1.02</v>
      </c>
      <c r="G271">
        <v>0.76</v>
      </c>
      <c r="H271">
        <v>0.38</v>
      </c>
      <c r="I271">
        <v>0.22</v>
      </c>
      <c r="J271">
        <v>0.69</v>
      </c>
      <c r="K271">
        <v>0.79</v>
      </c>
      <c r="L271">
        <v>0.51</v>
      </c>
      <c r="M271">
        <v>2.2000000000000002</v>
      </c>
      <c r="N271">
        <v>0.5</v>
      </c>
      <c r="O271">
        <v>1.0699999999999998</v>
      </c>
    </row>
    <row r="272" spans="3:15" x14ac:dyDescent="0.25">
      <c r="E272" t="s">
        <v>46</v>
      </c>
      <c r="F272">
        <v>0.43999999999999995</v>
      </c>
      <c r="G272">
        <v>0.4</v>
      </c>
      <c r="H272">
        <v>0.24</v>
      </c>
      <c r="I272">
        <v>0.21000000000000002</v>
      </c>
      <c r="J272">
        <v>0.87</v>
      </c>
      <c r="K272">
        <v>0.89</v>
      </c>
      <c r="L272">
        <v>0.42000000000000004</v>
      </c>
      <c r="M272">
        <v>1.1299999999999999</v>
      </c>
      <c r="N272">
        <v>0.65999999999999992</v>
      </c>
      <c r="O272">
        <v>0.76000000000000023</v>
      </c>
    </row>
    <row r="273" spans="5:15" x14ac:dyDescent="0.25">
      <c r="E273" t="s">
        <v>52</v>
      </c>
      <c r="F273">
        <v>0.64000000000000012</v>
      </c>
      <c r="G273">
        <v>0.54</v>
      </c>
      <c r="H273">
        <v>0.28000000000000003</v>
      </c>
      <c r="I273">
        <v>0.11</v>
      </c>
      <c r="J273">
        <v>0.68</v>
      </c>
      <c r="K273">
        <v>0.66</v>
      </c>
      <c r="L273">
        <v>0.22999999999999998</v>
      </c>
      <c r="M273">
        <v>0.68</v>
      </c>
      <c r="N273">
        <v>0.86</v>
      </c>
      <c r="O273">
        <v>1.3999999999999995</v>
      </c>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7" workbookViewId="0">
      <selection activeCell="D32" sqref="D32:K32"/>
    </sheetView>
  </sheetViews>
  <sheetFormatPr baseColWidth="10" defaultRowHeight="15" x14ac:dyDescent="0.25"/>
  <sheetData>
    <row r="1" spans="1:11" ht="15.75" x14ac:dyDescent="0.25">
      <c r="A1">
        <v>0.46733820729745601</v>
      </c>
      <c r="B1" s="32" t="s">
        <v>77</v>
      </c>
      <c r="C1" s="32" t="s">
        <v>78</v>
      </c>
      <c r="D1" s="32" t="s">
        <v>79</v>
      </c>
    </row>
    <row r="2" spans="1:11" x14ac:dyDescent="0.25">
      <c r="A2" s="31">
        <f>SQRT(20)</f>
        <v>4.4721359549995796</v>
      </c>
    </row>
    <row r="5" spans="1:11" ht="21" x14ac:dyDescent="0.35">
      <c r="E5" s="30" t="s">
        <v>46</v>
      </c>
      <c r="F5" s="3" t="s">
        <v>23</v>
      </c>
      <c r="G5" s="4"/>
      <c r="H5" s="4"/>
    </row>
    <row r="7" spans="1:11" x14ac:dyDescent="0.25">
      <c r="C7" t="s">
        <v>20</v>
      </c>
      <c r="D7" t="s">
        <v>11</v>
      </c>
      <c r="E7" t="s">
        <v>13</v>
      </c>
      <c r="F7" t="s">
        <v>14</v>
      </c>
      <c r="G7" t="s">
        <v>15</v>
      </c>
      <c r="H7" t="s">
        <v>16</v>
      </c>
      <c r="I7" t="s">
        <v>12</v>
      </c>
      <c r="J7" t="s">
        <v>17</v>
      </c>
      <c r="K7" t="s">
        <v>18</v>
      </c>
    </row>
    <row r="8" spans="1:11" x14ac:dyDescent="0.25">
      <c r="C8">
        <v>1</v>
      </c>
      <c r="D8">
        <v>-0.97</v>
      </c>
      <c r="E8">
        <v>-2.16</v>
      </c>
      <c r="F8">
        <v>-0.94</v>
      </c>
      <c r="G8">
        <v>-1.25</v>
      </c>
      <c r="H8">
        <v>-1.29</v>
      </c>
      <c r="I8">
        <v>-1.1399999999999999</v>
      </c>
      <c r="J8">
        <v>-2.11</v>
      </c>
      <c r="K8">
        <v>-1.41</v>
      </c>
    </row>
    <row r="9" spans="1:11" x14ac:dyDescent="0.25">
      <c r="C9">
        <v>2</v>
      </c>
      <c r="D9">
        <v>-1.05</v>
      </c>
      <c r="E9">
        <v>-2.29</v>
      </c>
      <c r="F9">
        <v>-1.03</v>
      </c>
      <c r="G9">
        <v>-1.35</v>
      </c>
      <c r="H9">
        <v>-1.35</v>
      </c>
      <c r="I9">
        <v>-1.1499999999999999</v>
      </c>
      <c r="J9">
        <v>-2.09</v>
      </c>
      <c r="K9">
        <v>-1.41</v>
      </c>
    </row>
    <row r="10" spans="1:11" x14ac:dyDescent="0.25">
      <c r="C10">
        <v>3</v>
      </c>
      <c r="D10">
        <v>-1.32</v>
      </c>
      <c r="E10">
        <v>-2.63</v>
      </c>
      <c r="F10">
        <v>-1.08</v>
      </c>
      <c r="G10">
        <v>-1.42</v>
      </c>
      <c r="H10">
        <v>-1.47</v>
      </c>
      <c r="I10">
        <v>-1.22</v>
      </c>
      <c r="J10">
        <v>-2.75</v>
      </c>
      <c r="K10">
        <v>-1.82</v>
      </c>
    </row>
    <row r="11" spans="1:11" x14ac:dyDescent="0.25">
      <c r="C11">
        <v>4</v>
      </c>
      <c r="D11">
        <v>-1.36</v>
      </c>
      <c r="E11">
        <v>-2.6</v>
      </c>
      <c r="F11">
        <v>-1.02</v>
      </c>
      <c r="G11">
        <v>-1.42</v>
      </c>
      <c r="H11">
        <v>-1.44</v>
      </c>
      <c r="I11">
        <v>-1.18</v>
      </c>
      <c r="J11">
        <v>-2.75</v>
      </c>
      <c r="K11">
        <v>-1.57</v>
      </c>
    </row>
    <row r="12" spans="1:11" x14ac:dyDescent="0.25">
      <c r="C12">
        <v>5</v>
      </c>
      <c r="D12">
        <v>-1.3</v>
      </c>
      <c r="E12">
        <v>-2.66</v>
      </c>
      <c r="F12">
        <v>-1</v>
      </c>
      <c r="G12">
        <v>-1.33</v>
      </c>
      <c r="H12">
        <v>-1.34</v>
      </c>
      <c r="I12">
        <v>-1.1499999999999999</v>
      </c>
      <c r="J12">
        <v>-2.68</v>
      </c>
      <c r="K12">
        <v>-1.6</v>
      </c>
    </row>
    <row r="13" spans="1:11" x14ac:dyDescent="0.25">
      <c r="C13">
        <v>6</v>
      </c>
      <c r="D13">
        <v>-1.27</v>
      </c>
      <c r="E13">
        <v>-2.6</v>
      </c>
      <c r="F13">
        <v>-1.03</v>
      </c>
      <c r="G13">
        <v>-1.4</v>
      </c>
      <c r="H13">
        <v>-1.38</v>
      </c>
      <c r="I13">
        <v>-1.1399999999999999</v>
      </c>
      <c r="J13">
        <v>-2.56</v>
      </c>
      <c r="K13">
        <v>-1.55</v>
      </c>
    </row>
    <row r="14" spans="1:11" x14ac:dyDescent="0.25">
      <c r="C14">
        <v>7</v>
      </c>
      <c r="D14">
        <v>-1.36</v>
      </c>
      <c r="E14">
        <v>-2.64</v>
      </c>
      <c r="F14">
        <v>-1.05</v>
      </c>
      <c r="G14">
        <v>-1.46</v>
      </c>
      <c r="H14">
        <v>-1.49</v>
      </c>
      <c r="I14">
        <v>-1.19</v>
      </c>
      <c r="J14">
        <v>-2.7</v>
      </c>
      <c r="K14">
        <v>-1.6</v>
      </c>
    </row>
    <row r="15" spans="1:11" x14ac:dyDescent="0.25">
      <c r="C15">
        <v>8</v>
      </c>
      <c r="D15">
        <v>-1.32</v>
      </c>
      <c r="E15">
        <v>-2.64</v>
      </c>
      <c r="F15">
        <v>-1.05</v>
      </c>
      <c r="G15">
        <v>-1.39</v>
      </c>
      <c r="H15">
        <v>-1.4</v>
      </c>
      <c r="I15">
        <v>-1.18</v>
      </c>
      <c r="J15">
        <v>-2.64</v>
      </c>
      <c r="K15">
        <v>-1.59</v>
      </c>
    </row>
    <row r="16" spans="1:11" x14ac:dyDescent="0.25">
      <c r="C16">
        <v>9</v>
      </c>
      <c r="D16">
        <v>-1.29</v>
      </c>
      <c r="E16">
        <v>-2.63</v>
      </c>
      <c r="F16">
        <v>-1.07</v>
      </c>
      <c r="G16">
        <v>-1.46</v>
      </c>
      <c r="H16">
        <v>-1.42</v>
      </c>
      <c r="I16">
        <v>-1.18</v>
      </c>
      <c r="J16">
        <v>-2.67</v>
      </c>
      <c r="K16">
        <v>-1.61</v>
      </c>
    </row>
    <row r="17" spans="3:11" x14ac:dyDescent="0.25">
      <c r="C17">
        <v>10</v>
      </c>
      <c r="D17">
        <v>-1.29</v>
      </c>
      <c r="E17">
        <v>-2.68</v>
      </c>
      <c r="F17">
        <v>-1.05</v>
      </c>
      <c r="G17">
        <v>-1.4</v>
      </c>
      <c r="H17">
        <v>-1.41</v>
      </c>
      <c r="I17">
        <v>-1.18</v>
      </c>
      <c r="J17">
        <v>-2.64</v>
      </c>
      <c r="K17">
        <v>-1.62</v>
      </c>
    </row>
    <row r="18" spans="3:11" x14ac:dyDescent="0.25">
      <c r="C18">
        <v>11</v>
      </c>
      <c r="D18">
        <v>-1.2</v>
      </c>
      <c r="E18">
        <v>-2.57</v>
      </c>
      <c r="F18">
        <v>-0.98</v>
      </c>
      <c r="G18">
        <v>-1.35</v>
      </c>
      <c r="H18">
        <v>-1.37</v>
      </c>
      <c r="I18">
        <v>-1.1100000000000001</v>
      </c>
      <c r="J18">
        <v>-2.7</v>
      </c>
      <c r="K18">
        <v>-1.75</v>
      </c>
    </row>
    <row r="19" spans="3:11" x14ac:dyDescent="0.25">
      <c r="C19">
        <v>12</v>
      </c>
      <c r="D19">
        <v>-1.28</v>
      </c>
      <c r="E19">
        <v>-2.69</v>
      </c>
      <c r="F19">
        <v>-1.0900000000000001</v>
      </c>
      <c r="G19">
        <v>-1.46</v>
      </c>
      <c r="H19">
        <v>-1.46</v>
      </c>
      <c r="I19">
        <v>-1.2</v>
      </c>
      <c r="J19">
        <v>-2.63</v>
      </c>
      <c r="K19">
        <v>-1.6</v>
      </c>
    </row>
    <row r="20" spans="3:11" x14ac:dyDescent="0.25">
      <c r="C20">
        <v>13</v>
      </c>
      <c r="D20">
        <v>-1.25</v>
      </c>
      <c r="E20">
        <v>-2.61</v>
      </c>
      <c r="F20">
        <v>-1.05</v>
      </c>
      <c r="G20">
        <v>-1.4</v>
      </c>
      <c r="H20">
        <v>-1.42</v>
      </c>
      <c r="I20">
        <v>-1.2</v>
      </c>
      <c r="J20">
        <v>-2.65</v>
      </c>
      <c r="K20">
        <v>-1.6</v>
      </c>
    </row>
    <row r="21" spans="3:11" x14ac:dyDescent="0.25">
      <c r="C21">
        <v>14</v>
      </c>
      <c r="D21">
        <v>-1.3</v>
      </c>
      <c r="E21">
        <v>-2.68</v>
      </c>
      <c r="F21">
        <v>-1.03</v>
      </c>
      <c r="G21">
        <v>-1.38</v>
      </c>
      <c r="H21">
        <v>-1.4</v>
      </c>
      <c r="I21">
        <v>-1.18</v>
      </c>
      <c r="J21">
        <v>-2.66</v>
      </c>
      <c r="K21">
        <v>-1.58</v>
      </c>
    </row>
    <row r="22" spans="3:11" x14ac:dyDescent="0.25">
      <c r="C22">
        <v>15</v>
      </c>
      <c r="D22">
        <v>-1.26</v>
      </c>
      <c r="E22">
        <v>-2.69</v>
      </c>
      <c r="F22">
        <v>-0.7</v>
      </c>
      <c r="G22">
        <v>-1.45</v>
      </c>
      <c r="H22">
        <v>-1.45</v>
      </c>
      <c r="I22">
        <v>-1.26</v>
      </c>
      <c r="J22">
        <v>-2.7</v>
      </c>
      <c r="K22">
        <v>-1.6</v>
      </c>
    </row>
    <row r="23" spans="3:11" x14ac:dyDescent="0.25">
      <c r="C23">
        <v>16</v>
      </c>
      <c r="D23">
        <v>-1.25</v>
      </c>
      <c r="E23">
        <v>-2.67</v>
      </c>
      <c r="F23">
        <v>-1.04</v>
      </c>
      <c r="G23">
        <v>-1.41</v>
      </c>
      <c r="H23">
        <v>-1.41</v>
      </c>
      <c r="I23">
        <v>-1.1399999999999999</v>
      </c>
      <c r="J23">
        <v>-2.62</v>
      </c>
      <c r="K23">
        <v>-1.53</v>
      </c>
    </row>
    <row r="24" spans="3:11" x14ac:dyDescent="0.25">
      <c r="C24">
        <v>17</v>
      </c>
      <c r="D24">
        <v>-1.34</v>
      </c>
      <c r="E24">
        <v>-2.66</v>
      </c>
      <c r="F24">
        <v>-1.05</v>
      </c>
      <c r="G24">
        <v>-1.41</v>
      </c>
      <c r="H24">
        <v>-1.57</v>
      </c>
      <c r="I24">
        <v>-1.19</v>
      </c>
      <c r="J24">
        <v>-2.71</v>
      </c>
      <c r="K24">
        <v>-1.67</v>
      </c>
    </row>
    <row r="25" spans="3:11" x14ac:dyDescent="0.25">
      <c r="C25">
        <v>18</v>
      </c>
      <c r="D25">
        <v>-1.26</v>
      </c>
      <c r="E25">
        <v>-2.71</v>
      </c>
      <c r="F25">
        <v>-1.07</v>
      </c>
      <c r="G25">
        <v>-1.42</v>
      </c>
      <c r="H25">
        <v>-1.44</v>
      </c>
      <c r="I25">
        <v>-1.19</v>
      </c>
      <c r="J25">
        <v>-2.61</v>
      </c>
      <c r="K25">
        <v>-1.57</v>
      </c>
    </row>
    <row r="26" spans="3:11" x14ac:dyDescent="0.25">
      <c r="C26">
        <v>19</v>
      </c>
      <c r="D26">
        <v>-1.28</v>
      </c>
      <c r="E26">
        <v>-2.64</v>
      </c>
      <c r="F26">
        <v>-0.97</v>
      </c>
      <c r="G26">
        <v>-1.36</v>
      </c>
      <c r="H26">
        <v>-1.35</v>
      </c>
      <c r="I26">
        <v>-1.02</v>
      </c>
      <c r="J26">
        <v>-2.68</v>
      </c>
      <c r="K26">
        <v>-1.6</v>
      </c>
    </row>
    <row r="27" spans="3:11" x14ac:dyDescent="0.25">
      <c r="C27" s="1">
        <v>20</v>
      </c>
      <c r="D27" s="1">
        <v>-1.31</v>
      </c>
      <c r="E27" s="1">
        <v>-2.64</v>
      </c>
      <c r="F27" s="1">
        <v>-1</v>
      </c>
      <c r="G27" s="1">
        <v>-1.34</v>
      </c>
      <c r="H27" s="1">
        <v>-1.36</v>
      </c>
      <c r="I27" s="1">
        <v>-1.1200000000000001</v>
      </c>
      <c r="J27" s="1">
        <v>-2.61</v>
      </c>
      <c r="K27" s="1">
        <v>-1.69</v>
      </c>
    </row>
    <row r="28" spans="3:11" x14ac:dyDescent="0.25">
      <c r="C28" s="1" t="s">
        <v>27</v>
      </c>
      <c r="D28" s="1">
        <f>SUBTOTAL(101,Tabelle1416[MP2b])</f>
        <v>-1.2630000000000001</v>
      </c>
      <c r="E28" s="1">
        <f>SUBTOTAL(101,Tabelle1416[MP3b])</f>
        <v>-2.6044999999999998</v>
      </c>
      <c r="F28" s="1">
        <f>SUBTOTAL(101,Tabelle1416[MP4b])</f>
        <v>-1.0150000000000001</v>
      </c>
      <c r="G28" s="1">
        <f>SUBTOTAL(101,Tabelle1416[MP5b])</f>
        <v>-1.3929999999999998</v>
      </c>
      <c r="H28" s="1">
        <f>SUBTOTAL(101,Tabelle1416[MP6b])</f>
        <v>-1.411</v>
      </c>
      <c r="I28" s="1">
        <f>SUBTOTAL(101,Tabelle1416[MP7b])</f>
        <v>-1.1660000000000001</v>
      </c>
      <c r="J28" s="1">
        <f>SUBTOTAL(101,Tabelle1416[MP8b])</f>
        <v>-2.6080000000000001</v>
      </c>
      <c r="K28" s="1">
        <f>SUBTOTAL(101,Tabelle1416[MP9b])</f>
        <v>-1.5985000000000005</v>
      </c>
    </row>
    <row r="29" spans="3:11" x14ac:dyDescent="0.25">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x14ac:dyDescent="0.2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x14ac:dyDescent="0.2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x14ac:dyDescent="0.25">
      <c r="C32" s="32" t="s">
        <v>79</v>
      </c>
      <c r="D32">
        <v>0.05</v>
      </c>
      <c r="E32">
        <v>7.0000000000000007E-2</v>
      </c>
      <c r="F32">
        <v>0.04</v>
      </c>
      <c r="G32">
        <v>2.5000000000000001E-2</v>
      </c>
      <c r="H32">
        <v>0.03</v>
      </c>
      <c r="I32">
        <v>2.3E-2</v>
      </c>
      <c r="J32">
        <v>0.09</v>
      </c>
      <c r="K32">
        <v>0.05</v>
      </c>
    </row>
    <row r="33" spans="3:11" ht="15.75" thickBot="1" x14ac:dyDescent="0.3">
      <c r="D33" s="6" t="s">
        <v>11</v>
      </c>
      <c r="E33" s="6" t="s">
        <v>13</v>
      </c>
      <c r="F33" s="6" t="s">
        <v>14</v>
      </c>
      <c r="G33" s="6" t="s">
        <v>15</v>
      </c>
      <c r="H33" s="6" t="s">
        <v>16</v>
      </c>
      <c r="I33" s="6" t="s">
        <v>12</v>
      </c>
      <c r="J33" s="6" t="s">
        <v>17</v>
      </c>
      <c r="K33" s="7" t="s">
        <v>18</v>
      </c>
    </row>
    <row r="34" spans="3:11" ht="15.75" thickTop="1" x14ac:dyDescent="0.25">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x14ac:dyDescent="0.25">
      <c r="D35" s="6" t="s">
        <v>11</v>
      </c>
      <c r="E35" s="6" t="s">
        <v>13</v>
      </c>
      <c r="F35" s="6" t="s">
        <v>14</v>
      </c>
      <c r="G35" s="6" t="s">
        <v>15</v>
      </c>
      <c r="H35" s="6" t="s">
        <v>16</v>
      </c>
      <c r="I35" s="6" t="s">
        <v>12</v>
      </c>
      <c r="J35" s="6" t="s">
        <v>17</v>
      </c>
      <c r="K35" s="7" t="s">
        <v>18</v>
      </c>
    </row>
    <row r="36" spans="3:11" x14ac:dyDescent="0.25">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x14ac:dyDescent="0.35">
      <c r="E40" s="16" t="s">
        <v>29</v>
      </c>
      <c r="F40" s="16"/>
      <c r="G40" s="16"/>
    </row>
    <row r="41" spans="3:11" ht="15.75" thickBot="1" x14ac:dyDescent="0.3">
      <c r="C41" s="17" t="s">
        <v>30</v>
      </c>
      <c r="D41" s="6" t="s">
        <v>11</v>
      </c>
      <c r="E41" s="6" t="s">
        <v>13</v>
      </c>
      <c r="F41" s="6" t="s">
        <v>14</v>
      </c>
      <c r="G41" s="6" t="s">
        <v>15</v>
      </c>
      <c r="H41" s="6" t="s">
        <v>16</v>
      </c>
      <c r="I41" s="6" t="s">
        <v>12</v>
      </c>
      <c r="J41" s="6" t="s">
        <v>17</v>
      </c>
      <c r="K41" s="7" t="s">
        <v>18</v>
      </c>
    </row>
    <row r="42" spans="3:11" ht="16.5" thickTop="1" thickBot="1" x14ac:dyDescent="0.3">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x14ac:dyDescent="0.25">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x14ac:dyDescent="0.35">
      <c r="E56" s="16" t="s">
        <v>34</v>
      </c>
    </row>
    <row r="57" spans="3:11" x14ac:dyDescent="0.25">
      <c r="C57" s="17" t="s">
        <v>35</v>
      </c>
      <c r="D57" s="6" t="s">
        <v>11</v>
      </c>
      <c r="E57" s="6" t="s">
        <v>13</v>
      </c>
      <c r="F57" s="6" t="s">
        <v>14</v>
      </c>
      <c r="G57" s="6" t="s">
        <v>15</v>
      </c>
      <c r="H57" s="6" t="s">
        <v>16</v>
      </c>
      <c r="I57" s="6" t="s">
        <v>12</v>
      </c>
      <c r="J57" s="6" t="s">
        <v>17</v>
      </c>
      <c r="K57" s="7" t="s">
        <v>18</v>
      </c>
    </row>
    <row r="58" spans="3:11" x14ac:dyDescent="0.25">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x14ac:dyDescent="0.25">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5"/>
  <sheetViews>
    <sheetView topLeftCell="B64" zoomScale="115" zoomScaleNormal="115" workbookViewId="0">
      <selection activeCell="L45" sqref="L45"/>
    </sheetView>
  </sheetViews>
  <sheetFormatPr baseColWidth="10" defaultRowHeight="15" x14ac:dyDescent="0.25"/>
  <cols>
    <col min="14" max="14" width="11.42578125" customWidth="1"/>
  </cols>
  <sheetData>
    <row r="1" spans="2:12" ht="23.25" x14ac:dyDescent="0.35">
      <c r="D1" s="42" t="s">
        <v>117</v>
      </c>
      <c r="E1" s="42"/>
    </row>
    <row r="2" spans="2:12" x14ac:dyDescent="0.25">
      <c r="C2" s="41" t="s">
        <v>116</v>
      </c>
      <c r="D2" s="41"/>
      <c r="E2" s="41"/>
      <c r="F2" s="41"/>
      <c r="G2" s="41"/>
      <c r="H2" s="41"/>
      <c r="I2" s="41"/>
      <c r="J2" s="41"/>
      <c r="K2" s="41"/>
      <c r="L2" s="41"/>
    </row>
    <row r="3" spans="2:12" x14ac:dyDescent="0.25">
      <c r="B3" s="38" t="s">
        <v>115</v>
      </c>
      <c r="C3" s="39" t="s">
        <v>97</v>
      </c>
      <c r="D3" s="39" t="s">
        <v>98</v>
      </c>
      <c r="E3" s="39" t="s">
        <v>99</v>
      </c>
      <c r="F3" s="39" t="s">
        <v>100</v>
      </c>
      <c r="G3" s="39" t="s">
        <v>101</v>
      </c>
      <c r="H3" s="39" t="s">
        <v>102</v>
      </c>
      <c r="I3" s="39" t="s">
        <v>103</v>
      </c>
      <c r="J3" s="39" t="s">
        <v>104</v>
      </c>
      <c r="K3" s="39" t="s">
        <v>105</v>
      </c>
      <c r="L3" s="39" t="s">
        <v>106</v>
      </c>
    </row>
    <row r="4" spans="2:12" x14ac:dyDescent="0.25">
      <c r="B4" s="43" t="s">
        <v>54</v>
      </c>
      <c r="C4" s="38">
        <v>1.93</v>
      </c>
      <c r="D4" s="38">
        <v>0.45</v>
      </c>
      <c r="E4" s="38">
        <v>0.76</v>
      </c>
      <c r="F4" s="38">
        <v>0.22999999999999998</v>
      </c>
      <c r="G4" s="38">
        <v>0.51</v>
      </c>
      <c r="H4" s="38">
        <v>0.8</v>
      </c>
      <c r="I4" s="38">
        <v>1.05</v>
      </c>
      <c r="J4" s="38">
        <v>1.1299999999999999</v>
      </c>
      <c r="K4" s="38">
        <v>0.97</v>
      </c>
      <c r="L4" s="38">
        <v>1.8599999999999999</v>
      </c>
    </row>
    <row r="5" spans="2:12" x14ac:dyDescent="0.25">
      <c r="B5" s="43"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x14ac:dyDescent="0.25">
      <c r="B6" s="43"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x14ac:dyDescent="0.25">
      <c r="B7" s="43" t="s">
        <v>52</v>
      </c>
      <c r="C7" s="38">
        <v>0.14999999999999991</v>
      </c>
      <c r="D7" s="38">
        <v>0.13</v>
      </c>
      <c r="E7" s="38">
        <v>0.14000000000000001</v>
      </c>
      <c r="F7" s="38">
        <v>0.2</v>
      </c>
      <c r="G7" s="38">
        <v>0.43</v>
      </c>
      <c r="H7" s="38">
        <v>0.62</v>
      </c>
      <c r="I7" s="38">
        <v>0.52</v>
      </c>
      <c r="J7" s="38">
        <v>0.34</v>
      </c>
      <c r="K7" s="38">
        <v>0.77999999999999992</v>
      </c>
      <c r="L7" s="38">
        <v>0.65000000000000036</v>
      </c>
    </row>
    <row r="8" spans="2:12" x14ac:dyDescent="0.25">
      <c r="B8" s="43" t="s">
        <v>114</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x14ac:dyDescent="0.25">
      <c r="D44" s="30" t="s">
        <v>124</v>
      </c>
      <c r="E44" s="30"/>
      <c r="F44" s="30"/>
      <c r="G44" s="30"/>
      <c r="H44" s="30"/>
      <c r="I44" s="30"/>
      <c r="J44" s="30"/>
      <c r="K44" s="30"/>
    </row>
    <row r="45" spans="4:11" ht="15.75" x14ac:dyDescent="0.25">
      <c r="D45" s="30" t="s">
        <v>125</v>
      </c>
      <c r="E45" s="30"/>
      <c r="F45" s="30"/>
      <c r="G45" s="30"/>
      <c r="H45" s="30"/>
      <c r="I45" s="30"/>
      <c r="J45" s="30"/>
      <c r="K45" s="30"/>
    </row>
    <row r="46" spans="4:11" ht="15.75" x14ac:dyDescent="0.25">
      <c r="D46" s="30" t="s">
        <v>126</v>
      </c>
      <c r="E46" s="30"/>
      <c r="F46" s="30"/>
      <c r="G46" s="30"/>
      <c r="H46" s="30"/>
      <c r="I46" s="30"/>
      <c r="J46" s="30"/>
      <c r="K46" s="30"/>
    </row>
    <row r="65" spans="3:3" x14ac:dyDescent="0.25">
      <c r="C65" s="40"/>
    </row>
  </sheetData>
  <mergeCells count="1">
    <mergeCell ref="C2:L2"/>
  </mergeCells>
  <pageMargins left="0.25" right="0.25" top="0.75" bottom="0.75" header="0.3" footer="0.3"/>
  <pageSetup paperSize="9" scale="66"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7"/>
  <sheetViews>
    <sheetView topLeftCell="B1" workbookViewId="0">
      <selection activeCell="C10" sqref="C10:J12"/>
    </sheetView>
  </sheetViews>
  <sheetFormatPr baseColWidth="10" defaultRowHeight="15" x14ac:dyDescent="0.25"/>
  <sheetData>
    <row r="6" spans="3:3" x14ac:dyDescent="0.25">
      <c r="C6" t="s">
        <v>119</v>
      </c>
    </row>
    <row r="7" spans="3:3" x14ac:dyDescent="0.25">
      <c r="C7" t="s">
        <v>120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A4" workbookViewId="0">
      <selection activeCell="I5" sqref="I5"/>
    </sheetView>
  </sheetViews>
  <sheetFormatPr baseColWidth="10" defaultRowHeight="15" x14ac:dyDescent="0.25"/>
  <sheetData>
    <row r="1" spans="1:12" ht="15.75" x14ac:dyDescent="0.25">
      <c r="A1">
        <v>0.46733820729745601</v>
      </c>
      <c r="B1" s="32" t="s">
        <v>77</v>
      </c>
      <c r="C1" s="32" t="s">
        <v>78</v>
      </c>
      <c r="D1" s="32" t="s">
        <v>79</v>
      </c>
    </row>
    <row r="2" spans="1:12" x14ac:dyDescent="0.25">
      <c r="A2" s="31">
        <f>SQRT(20)</f>
        <v>4.4721359549995796</v>
      </c>
    </row>
    <row r="4" spans="1:12" x14ac:dyDescent="0.25">
      <c r="A4">
        <f>2.1/SQRT(18)</f>
        <v>0.49497474683058335</v>
      </c>
    </row>
    <row r="5" spans="1:12" ht="21" x14ac:dyDescent="0.35">
      <c r="E5" s="19" t="s">
        <v>47</v>
      </c>
      <c r="F5" s="3" t="s">
        <v>21</v>
      </c>
      <c r="G5" s="3"/>
    </row>
    <row r="7" spans="1:12" x14ac:dyDescent="0.25">
      <c r="B7" t="s">
        <v>20</v>
      </c>
      <c r="C7" t="s">
        <v>0</v>
      </c>
      <c r="D7" t="s">
        <v>1</v>
      </c>
      <c r="E7" t="s">
        <v>2</v>
      </c>
      <c r="F7" t="s">
        <v>3</v>
      </c>
      <c r="G7" t="s">
        <v>4</v>
      </c>
      <c r="H7" t="s">
        <v>5</v>
      </c>
      <c r="I7" t="s">
        <v>6</v>
      </c>
      <c r="J7" t="s">
        <v>7</v>
      </c>
      <c r="K7" t="s">
        <v>8</v>
      </c>
      <c r="L7" t="s">
        <v>9</v>
      </c>
    </row>
    <row r="8" spans="1:12" x14ac:dyDescent="0.25">
      <c r="B8">
        <v>1</v>
      </c>
      <c r="C8">
        <v>-0.15</v>
      </c>
      <c r="D8">
        <v>0</v>
      </c>
      <c r="E8">
        <v>-0.15</v>
      </c>
      <c r="F8">
        <v>-0.09</v>
      </c>
      <c r="G8">
        <v>-0.27</v>
      </c>
      <c r="H8">
        <v>-0.28999999999999998</v>
      </c>
      <c r="I8">
        <v>-0.28999999999999998</v>
      </c>
      <c r="J8">
        <v>-0.44</v>
      </c>
      <c r="K8">
        <v>0.32</v>
      </c>
      <c r="L8">
        <v>0.74</v>
      </c>
    </row>
    <row r="9" spans="1:12" x14ac:dyDescent="0.25">
      <c r="B9">
        <v>2</v>
      </c>
      <c r="C9">
        <v>0.89</v>
      </c>
      <c r="D9">
        <v>0.37</v>
      </c>
      <c r="E9">
        <v>0.16</v>
      </c>
      <c r="F9">
        <v>0.02</v>
      </c>
      <c r="G9">
        <v>-0.22</v>
      </c>
      <c r="H9">
        <v>-0.24</v>
      </c>
      <c r="I9">
        <v>-0.21</v>
      </c>
      <c r="J9">
        <v>-0.19</v>
      </c>
      <c r="K9">
        <v>0.55000000000000004</v>
      </c>
      <c r="L9">
        <v>1.42</v>
      </c>
    </row>
    <row r="10" spans="1:12" x14ac:dyDescent="0.25">
      <c r="B10">
        <v>3</v>
      </c>
      <c r="C10">
        <v>0.93</v>
      </c>
      <c r="D10">
        <v>0.36</v>
      </c>
      <c r="E10">
        <v>0.18</v>
      </c>
      <c r="F10">
        <v>0.06</v>
      </c>
      <c r="G10">
        <v>-0.2</v>
      </c>
      <c r="H10">
        <v>-0.24</v>
      </c>
      <c r="I10">
        <v>-0.24</v>
      </c>
      <c r="J10">
        <v>-0.2</v>
      </c>
      <c r="K10">
        <v>0.57999999999999996</v>
      </c>
      <c r="L10">
        <v>1.33</v>
      </c>
    </row>
    <row r="11" spans="1:12" x14ac:dyDescent="0.25">
      <c r="B11">
        <v>4</v>
      </c>
      <c r="C11">
        <v>1.45</v>
      </c>
      <c r="D11">
        <v>0.53</v>
      </c>
      <c r="E11">
        <v>0.23</v>
      </c>
      <c r="F11">
        <v>0.05</v>
      </c>
      <c r="G11">
        <v>-0.22</v>
      </c>
      <c r="H11">
        <v>-0.26</v>
      </c>
      <c r="I11">
        <v>-0.23</v>
      </c>
      <c r="J11">
        <v>-0.12</v>
      </c>
      <c r="K11">
        <v>0.75</v>
      </c>
      <c r="L11">
        <v>1.98</v>
      </c>
    </row>
    <row r="12" spans="1:12" x14ac:dyDescent="0.25">
      <c r="B12">
        <v>5</v>
      </c>
      <c r="C12">
        <v>1.4</v>
      </c>
      <c r="D12">
        <v>0.48</v>
      </c>
      <c r="E12">
        <v>0.2</v>
      </c>
      <c r="F12">
        <v>0.05</v>
      </c>
      <c r="G12">
        <v>-0.2</v>
      </c>
      <c r="H12">
        <v>-0.26</v>
      </c>
      <c r="I12">
        <v>-0.24</v>
      </c>
      <c r="J12">
        <v>-0.15</v>
      </c>
      <c r="K12">
        <v>0.68</v>
      </c>
      <c r="L12">
        <v>1.75</v>
      </c>
    </row>
    <row r="13" spans="1:12" x14ac:dyDescent="0.25">
      <c r="B13">
        <v>6</v>
      </c>
      <c r="C13">
        <v>1.26</v>
      </c>
      <c r="D13">
        <v>0.45</v>
      </c>
      <c r="E13">
        <v>0.19</v>
      </c>
      <c r="F13">
        <v>-0.05</v>
      </c>
      <c r="G13">
        <v>-0.24</v>
      </c>
      <c r="H13">
        <v>-0.28000000000000003</v>
      </c>
      <c r="I13">
        <v>-0.25</v>
      </c>
      <c r="J13">
        <v>-0.32</v>
      </c>
      <c r="K13">
        <v>0.57999999999999996</v>
      </c>
      <c r="L13">
        <v>1.59</v>
      </c>
    </row>
    <row r="14" spans="1:12" x14ac:dyDescent="0.25">
      <c r="B14">
        <v>7</v>
      </c>
      <c r="C14">
        <v>0.75</v>
      </c>
      <c r="D14">
        <v>0.25</v>
      </c>
      <c r="E14">
        <v>0.04</v>
      </c>
      <c r="F14">
        <v>-0.03</v>
      </c>
      <c r="G14">
        <v>-0.24</v>
      </c>
      <c r="H14">
        <v>-0.27</v>
      </c>
      <c r="I14">
        <v>-0.27</v>
      </c>
      <c r="J14">
        <v>-0.28999999999999998</v>
      </c>
      <c r="K14">
        <v>0.46</v>
      </c>
      <c r="L14">
        <v>1.28</v>
      </c>
    </row>
    <row r="15" spans="1:12" x14ac:dyDescent="0.25">
      <c r="B15">
        <v>8</v>
      </c>
      <c r="C15">
        <v>0.55000000000000004</v>
      </c>
      <c r="D15">
        <v>0.22</v>
      </c>
      <c r="E15">
        <v>7.0000000000000007E-2</v>
      </c>
      <c r="F15">
        <v>-0.01</v>
      </c>
      <c r="G15">
        <v>-0.18</v>
      </c>
      <c r="H15">
        <v>-0.21</v>
      </c>
      <c r="I15">
        <v>-0.33</v>
      </c>
      <c r="J15">
        <v>-0.23</v>
      </c>
      <c r="K15">
        <v>0.42</v>
      </c>
      <c r="L15">
        <v>1.06</v>
      </c>
    </row>
    <row r="16" spans="1:12" x14ac:dyDescent="0.25">
      <c r="B16">
        <v>9</v>
      </c>
      <c r="C16">
        <v>0.71</v>
      </c>
      <c r="D16">
        <v>0.33</v>
      </c>
      <c r="E16">
        <v>7.0000000000000007E-2</v>
      </c>
      <c r="F16">
        <v>-0.05</v>
      </c>
      <c r="G16">
        <v>-0.22</v>
      </c>
      <c r="H16">
        <v>-0.24</v>
      </c>
      <c r="I16">
        <v>-0.25</v>
      </c>
      <c r="J16">
        <v>-0.25</v>
      </c>
      <c r="K16">
        <v>0.47</v>
      </c>
      <c r="L16">
        <v>1.27</v>
      </c>
    </row>
    <row r="17" spans="2:12" x14ac:dyDescent="0.25">
      <c r="B17">
        <v>10</v>
      </c>
      <c r="C17">
        <v>1.33</v>
      </c>
      <c r="D17">
        <v>0.5</v>
      </c>
      <c r="E17">
        <v>0.22</v>
      </c>
      <c r="F17">
        <v>0</v>
      </c>
      <c r="G17">
        <v>-0.26</v>
      </c>
      <c r="H17">
        <v>-0.28999999999999998</v>
      </c>
      <c r="I17">
        <v>-0.24</v>
      </c>
      <c r="J17">
        <v>-0.17</v>
      </c>
      <c r="K17">
        <v>0.73</v>
      </c>
      <c r="L17">
        <v>1.68</v>
      </c>
    </row>
    <row r="18" spans="2:12" x14ac:dyDescent="0.25">
      <c r="B18">
        <v>11</v>
      </c>
      <c r="C18">
        <v>0.65</v>
      </c>
      <c r="D18">
        <v>0.23</v>
      </c>
      <c r="E18">
        <v>0.06</v>
      </c>
      <c r="F18">
        <v>0</v>
      </c>
      <c r="G18">
        <v>-0.24</v>
      </c>
      <c r="H18">
        <v>-0.28000000000000003</v>
      </c>
      <c r="I18">
        <v>-0.25</v>
      </c>
      <c r="J18">
        <v>-0.19</v>
      </c>
      <c r="K18">
        <v>0.59</v>
      </c>
      <c r="L18">
        <v>1.41</v>
      </c>
    </row>
    <row r="19" spans="2:12" x14ac:dyDescent="0.25">
      <c r="B19">
        <v>12</v>
      </c>
      <c r="C19">
        <v>1.27</v>
      </c>
      <c r="D19">
        <v>0.46</v>
      </c>
      <c r="E19">
        <v>0.19</v>
      </c>
      <c r="F19">
        <v>0.01</v>
      </c>
      <c r="G19">
        <v>-0.22</v>
      </c>
      <c r="H19">
        <v>-0.27</v>
      </c>
      <c r="I19">
        <v>-0.27</v>
      </c>
      <c r="J19">
        <v>-0.19</v>
      </c>
      <c r="K19">
        <v>0.61</v>
      </c>
      <c r="L19">
        <v>1.56</v>
      </c>
    </row>
    <row r="20" spans="2:12" x14ac:dyDescent="0.25">
      <c r="B20">
        <v>13</v>
      </c>
      <c r="C20">
        <v>0.85</v>
      </c>
      <c r="D20">
        <v>0.4</v>
      </c>
      <c r="E20">
        <v>0.17</v>
      </c>
      <c r="F20">
        <v>7.0000000000000007E-2</v>
      </c>
      <c r="G20">
        <v>-0.15</v>
      </c>
      <c r="H20">
        <v>-0.22</v>
      </c>
      <c r="I20">
        <v>-0.25</v>
      </c>
      <c r="J20">
        <v>-0.2</v>
      </c>
      <c r="K20">
        <v>0.64</v>
      </c>
      <c r="L20">
        <v>1.47</v>
      </c>
    </row>
    <row r="21" spans="2:12" x14ac:dyDescent="0.25">
      <c r="B21">
        <v>14</v>
      </c>
      <c r="C21">
        <v>0.51</v>
      </c>
      <c r="D21">
        <v>0.43</v>
      </c>
      <c r="E21">
        <v>0.22</v>
      </c>
      <c r="F21">
        <v>0.09</v>
      </c>
      <c r="G21">
        <v>-0.08</v>
      </c>
      <c r="H21">
        <v>-0.13</v>
      </c>
      <c r="I21">
        <v>-0.22</v>
      </c>
      <c r="J21">
        <v>-0.14000000000000001</v>
      </c>
      <c r="K21">
        <v>0.45</v>
      </c>
      <c r="L21">
        <v>1.05</v>
      </c>
    </row>
    <row r="22" spans="2:12" x14ac:dyDescent="0.25">
      <c r="B22">
        <v>15</v>
      </c>
      <c r="C22">
        <v>0.63</v>
      </c>
      <c r="D22">
        <v>0.43</v>
      </c>
      <c r="E22">
        <v>0.2</v>
      </c>
      <c r="F22">
        <v>0.05</v>
      </c>
      <c r="G22">
        <v>-0.13</v>
      </c>
      <c r="H22">
        <v>-0.17</v>
      </c>
      <c r="I22">
        <v>-0.22</v>
      </c>
      <c r="J22">
        <v>-0.08</v>
      </c>
      <c r="K22">
        <v>0.55000000000000004</v>
      </c>
      <c r="L22">
        <v>1.25</v>
      </c>
    </row>
    <row r="23" spans="2:12" x14ac:dyDescent="0.25">
      <c r="B23">
        <v>16</v>
      </c>
      <c r="C23">
        <v>0.54</v>
      </c>
      <c r="D23">
        <v>0.32</v>
      </c>
      <c r="E23">
        <v>0.22</v>
      </c>
      <c r="F23">
        <v>0.03</v>
      </c>
      <c r="G23">
        <v>-0.12</v>
      </c>
      <c r="H23">
        <v>-0.18</v>
      </c>
      <c r="I23">
        <v>-0.23</v>
      </c>
      <c r="J23">
        <v>-0.03</v>
      </c>
      <c r="K23">
        <v>0.53</v>
      </c>
      <c r="L23">
        <v>1.1599999999999999</v>
      </c>
    </row>
    <row r="24" spans="2:12" x14ac:dyDescent="0.25">
      <c r="B24">
        <v>17</v>
      </c>
      <c r="C24">
        <v>0.72</v>
      </c>
      <c r="D24">
        <v>0.28000000000000003</v>
      </c>
      <c r="E24">
        <v>0.25</v>
      </c>
      <c r="F24">
        <v>0.11</v>
      </c>
      <c r="G24">
        <v>-0.12</v>
      </c>
      <c r="H24">
        <v>-0.2</v>
      </c>
      <c r="I24">
        <v>-0.25</v>
      </c>
      <c r="J24">
        <v>0.13</v>
      </c>
      <c r="K24">
        <v>0.77</v>
      </c>
      <c r="L24">
        <v>1.46</v>
      </c>
    </row>
    <row r="25" spans="2:12" x14ac:dyDescent="0.25">
      <c r="B25">
        <v>18</v>
      </c>
      <c r="C25">
        <v>0.32</v>
      </c>
      <c r="D25">
        <v>0.14000000000000001</v>
      </c>
      <c r="E25">
        <v>0.17</v>
      </c>
      <c r="F25">
        <v>7.0000000000000007E-2</v>
      </c>
      <c r="G25">
        <v>-0.08</v>
      </c>
      <c r="H25">
        <v>-0.17</v>
      </c>
      <c r="I25">
        <v>-0.27</v>
      </c>
      <c r="J25">
        <v>0.06</v>
      </c>
      <c r="K25">
        <v>0.65</v>
      </c>
      <c r="L25">
        <v>1.1599999999999999</v>
      </c>
    </row>
    <row r="26" spans="2:12" x14ac:dyDescent="0.25">
      <c r="B26" s="1" t="s">
        <v>27</v>
      </c>
      <c r="C26" s="1">
        <f>SUBTOTAL(101,Tabelle1419[MP1a])</f>
        <v>0.81166666666666676</v>
      </c>
      <c r="D26" s="1">
        <f>SUBTOTAL(101,Tabelle1419[MP2a])</f>
        <v>0.34333333333333338</v>
      </c>
      <c r="E26" s="1">
        <f>SUBTOTAL(101,Tabelle1419[MP3a])</f>
        <v>0.14944444444444446</v>
      </c>
      <c r="F26" s="1">
        <f>SUBTOTAL(101,Tabelle1419[MP4a])</f>
        <v>2.1111111111111112E-2</v>
      </c>
      <c r="G26" s="1">
        <f>SUBTOTAL(101,Tabelle1419[MP5a])</f>
        <v>-0.18833333333333335</v>
      </c>
      <c r="H26" s="1">
        <f>SUBTOTAL(101,Tabelle1419[MP6a])</f>
        <v>-0.23333333333333334</v>
      </c>
      <c r="I26" s="1">
        <f>SUBTOTAL(101,Tabelle1419[MP7a])</f>
        <v>-0.25055555555555553</v>
      </c>
      <c r="J26" s="1">
        <f>SUBTOTAL(101,Tabelle1419[MP8a])</f>
        <v>-0.16666666666666669</v>
      </c>
      <c r="K26" s="1">
        <f>SUBTOTAL(101,Tabelle1419[MP9a])</f>
        <v>0.57388888888888889</v>
      </c>
      <c r="L26" s="1">
        <f>SUBTOTAL(101,Tabelle1419[MP10a])</f>
        <v>1.3677777777777778</v>
      </c>
    </row>
    <row r="27" spans="2:12" x14ac:dyDescent="0.25">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x14ac:dyDescent="0.2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x14ac:dyDescent="0.2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x14ac:dyDescent="0.25">
      <c r="B30" s="32" t="s">
        <v>79</v>
      </c>
      <c r="C30">
        <v>0.21</v>
      </c>
      <c r="D30">
        <v>7.0000000000000007E-2</v>
      </c>
      <c r="E30">
        <v>0.05</v>
      </c>
      <c r="F30">
        <v>2.7E-2</v>
      </c>
      <c r="G30">
        <v>0.03</v>
      </c>
      <c r="H30">
        <v>2.4E-2</v>
      </c>
      <c r="I30">
        <v>1.4999999999999999E-2</v>
      </c>
      <c r="J30">
        <v>7.0000000000000007E-2</v>
      </c>
      <c r="K30">
        <v>0.06</v>
      </c>
      <c r="L30">
        <v>0.15</v>
      </c>
    </row>
    <row r="36" spans="2:12" ht="15.75" thickBot="1" x14ac:dyDescent="0.3">
      <c r="C36" s="11" t="s">
        <v>0</v>
      </c>
      <c r="D36" s="11" t="s">
        <v>1</v>
      </c>
      <c r="E36" s="11" t="s">
        <v>2</v>
      </c>
      <c r="F36" s="11" t="s">
        <v>3</v>
      </c>
      <c r="G36" s="11" t="s">
        <v>4</v>
      </c>
      <c r="H36" s="11" t="s">
        <v>5</v>
      </c>
      <c r="I36" s="11" t="s">
        <v>6</v>
      </c>
      <c r="J36" s="11" t="s">
        <v>7</v>
      </c>
      <c r="K36" s="11" t="s">
        <v>8</v>
      </c>
      <c r="L36" s="12" t="s">
        <v>9</v>
      </c>
    </row>
    <row r="37" spans="2:12" ht="15.75" thickTop="1" x14ac:dyDescent="0.25">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x14ac:dyDescent="0.25">
      <c r="C38" s="11" t="s">
        <v>0</v>
      </c>
      <c r="D38" s="11" t="s">
        <v>1</v>
      </c>
      <c r="E38" s="11" t="s">
        <v>2</v>
      </c>
      <c r="F38" s="11" t="s">
        <v>3</v>
      </c>
      <c r="G38" s="11" t="s">
        <v>4</v>
      </c>
      <c r="H38" s="11" t="s">
        <v>5</v>
      </c>
      <c r="I38" s="11" t="s">
        <v>6</v>
      </c>
      <c r="J38" s="11" t="s">
        <v>7</v>
      </c>
      <c r="K38" s="11" t="s">
        <v>8</v>
      </c>
      <c r="L38" s="12" t="s">
        <v>9</v>
      </c>
    </row>
    <row r="39" spans="2:12" x14ac:dyDescent="0.25">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7" workbookViewId="0">
      <selection activeCell="E27" sqref="E27:L27"/>
    </sheetView>
  </sheetViews>
  <sheetFormatPr baseColWidth="10" defaultRowHeight="15" x14ac:dyDescent="0.25"/>
  <sheetData>
    <row r="1" spans="1:13" ht="15.75" x14ac:dyDescent="0.25">
      <c r="A1">
        <v>0.46733820729745601</v>
      </c>
      <c r="B1" s="32" t="s">
        <v>77</v>
      </c>
      <c r="C1" s="32" t="s">
        <v>78</v>
      </c>
      <c r="D1" s="32" t="s">
        <v>79</v>
      </c>
    </row>
    <row r="2" spans="1:13" x14ac:dyDescent="0.25">
      <c r="A2" s="31">
        <f>SQRT(20)</f>
        <v>4.4721359549995796</v>
      </c>
    </row>
    <row r="4" spans="1:13" ht="21" x14ac:dyDescent="0.35">
      <c r="A4">
        <f>2.1/SQRT(18)</f>
        <v>0.49497474683058335</v>
      </c>
      <c r="F4" s="19" t="s">
        <v>47</v>
      </c>
      <c r="G4" s="3" t="s">
        <v>24</v>
      </c>
      <c r="H4" s="3"/>
      <c r="I4" s="3"/>
    </row>
    <row r="5" spans="1:13" x14ac:dyDescent="0.25">
      <c r="A5">
        <f>1/SQRT(18)</f>
        <v>0.23570226039551587</v>
      </c>
    </row>
    <row r="6" spans="1:13" x14ac:dyDescent="0.25">
      <c r="C6" t="s">
        <v>20</v>
      </c>
      <c r="D6" t="s">
        <v>10</v>
      </c>
      <c r="E6" t="s">
        <v>11</v>
      </c>
      <c r="F6" t="s">
        <v>13</v>
      </c>
      <c r="G6" t="s">
        <v>14</v>
      </c>
      <c r="H6" t="s">
        <v>15</v>
      </c>
      <c r="I6" t="s">
        <v>16</v>
      </c>
      <c r="J6" t="s">
        <v>12</v>
      </c>
      <c r="K6" t="s">
        <v>17</v>
      </c>
      <c r="L6" t="s">
        <v>18</v>
      </c>
      <c r="M6" t="s">
        <v>19</v>
      </c>
    </row>
    <row r="7" spans="1:13" x14ac:dyDescent="0.25">
      <c r="C7">
        <v>1</v>
      </c>
      <c r="D7">
        <v>0.88</v>
      </c>
      <c r="E7">
        <v>-1.01</v>
      </c>
      <c r="F7">
        <v>-1.6</v>
      </c>
      <c r="G7">
        <v>-0.6</v>
      </c>
      <c r="H7">
        <v>-0.87</v>
      </c>
      <c r="I7">
        <v>-0.9</v>
      </c>
      <c r="J7">
        <v>-0.82</v>
      </c>
      <c r="K7">
        <v>-1.52</v>
      </c>
      <c r="L7">
        <v>-1.42</v>
      </c>
      <c r="M7">
        <v>0.32</v>
      </c>
    </row>
    <row r="8" spans="1:13" x14ac:dyDescent="0.25">
      <c r="C8">
        <v>2</v>
      </c>
      <c r="D8">
        <v>0.47</v>
      </c>
      <c r="E8">
        <v>-1.1000000000000001</v>
      </c>
      <c r="F8">
        <v>-1.89</v>
      </c>
      <c r="G8">
        <v>-0.87</v>
      </c>
      <c r="H8">
        <v>-1.17</v>
      </c>
      <c r="I8">
        <v>-1.2</v>
      </c>
      <c r="J8">
        <v>-1</v>
      </c>
      <c r="K8">
        <v>-1.79</v>
      </c>
      <c r="L8">
        <v>-1.44</v>
      </c>
      <c r="M8">
        <v>0.14000000000000001</v>
      </c>
    </row>
    <row r="9" spans="1:13" x14ac:dyDescent="0.25">
      <c r="C9">
        <v>3</v>
      </c>
      <c r="D9">
        <v>0.49</v>
      </c>
      <c r="E9">
        <v>-1.1200000000000001</v>
      </c>
      <c r="F9">
        <v>-1.9</v>
      </c>
      <c r="G9">
        <v>-0.86</v>
      </c>
      <c r="H9">
        <v>-1.17</v>
      </c>
      <c r="I9">
        <v>-1.17</v>
      </c>
      <c r="J9">
        <v>-1.01</v>
      </c>
      <c r="K9">
        <v>-1.72</v>
      </c>
      <c r="L9">
        <v>-1.41</v>
      </c>
      <c r="M9">
        <v>-0.18</v>
      </c>
    </row>
    <row r="10" spans="1:13" x14ac:dyDescent="0.25">
      <c r="C10">
        <v>4</v>
      </c>
      <c r="D10">
        <v>0.55000000000000004</v>
      </c>
      <c r="E10">
        <v>-1.05</v>
      </c>
      <c r="F10">
        <v>-1.89</v>
      </c>
      <c r="G10">
        <v>-0.95</v>
      </c>
      <c r="H10">
        <v>-1.28</v>
      </c>
      <c r="I10">
        <v>-1.27</v>
      </c>
      <c r="J10">
        <v>-1.07</v>
      </c>
      <c r="K10">
        <v>-1.76</v>
      </c>
      <c r="L10">
        <v>-1.35</v>
      </c>
      <c r="M10">
        <v>0.2</v>
      </c>
    </row>
    <row r="11" spans="1:13" x14ac:dyDescent="0.25">
      <c r="C11">
        <v>5</v>
      </c>
      <c r="D11">
        <v>0.68</v>
      </c>
      <c r="E11">
        <v>-1.1000000000000001</v>
      </c>
      <c r="F11">
        <v>-1.86</v>
      </c>
      <c r="G11">
        <v>-0.9</v>
      </c>
      <c r="H11">
        <v>-1.23</v>
      </c>
      <c r="I11">
        <v>-1.22</v>
      </c>
      <c r="J11">
        <v>-1.26</v>
      </c>
      <c r="K11">
        <v>-1.77</v>
      </c>
      <c r="L11">
        <v>-1.36</v>
      </c>
      <c r="M11">
        <v>0.05</v>
      </c>
    </row>
    <row r="12" spans="1:13" x14ac:dyDescent="0.25">
      <c r="C12">
        <v>6</v>
      </c>
      <c r="D12">
        <v>0.63</v>
      </c>
      <c r="E12">
        <v>-1.1000000000000001</v>
      </c>
      <c r="F12">
        <v>-1.89</v>
      </c>
      <c r="G12">
        <v>-1.22</v>
      </c>
      <c r="H12">
        <v>-1.62</v>
      </c>
      <c r="I12">
        <v>-1.3</v>
      </c>
      <c r="J12">
        <v>-1.01</v>
      </c>
      <c r="K12">
        <v>-1.97</v>
      </c>
      <c r="L12">
        <v>-1.65</v>
      </c>
      <c r="M12">
        <v>-0.18</v>
      </c>
    </row>
    <row r="13" spans="1:13" x14ac:dyDescent="0.25">
      <c r="C13">
        <v>7</v>
      </c>
      <c r="D13">
        <v>0.62</v>
      </c>
      <c r="E13">
        <v>-1.05</v>
      </c>
      <c r="F13">
        <v>-1.8</v>
      </c>
      <c r="G13">
        <v>-0.75</v>
      </c>
      <c r="H13">
        <v>-1.2</v>
      </c>
      <c r="I13">
        <v>-1.03</v>
      </c>
      <c r="J13">
        <v>-1.24</v>
      </c>
      <c r="K13">
        <v>-1.98</v>
      </c>
      <c r="L13">
        <v>-1.41</v>
      </c>
      <c r="M13">
        <v>-0.04</v>
      </c>
    </row>
    <row r="14" spans="1:13" x14ac:dyDescent="0.25">
      <c r="C14">
        <v>8</v>
      </c>
      <c r="D14">
        <v>0.49</v>
      </c>
      <c r="E14">
        <v>-1.3</v>
      </c>
      <c r="F14">
        <v>-2.17</v>
      </c>
      <c r="G14">
        <v>-0.97</v>
      </c>
      <c r="H14">
        <v>-1.54</v>
      </c>
      <c r="I14">
        <v>-1.5</v>
      </c>
      <c r="J14">
        <v>-0.89</v>
      </c>
      <c r="K14">
        <v>-1.89</v>
      </c>
      <c r="L14">
        <v>-1.86</v>
      </c>
      <c r="M14">
        <v>0.08</v>
      </c>
    </row>
    <row r="15" spans="1:13" x14ac:dyDescent="0.25">
      <c r="C15">
        <v>9</v>
      </c>
      <c r="D15">
        <v>0.39</v>
      </c>
      <c r="E15">
        <v>-1.17</v>
      </c>
      <c r="F15">
        <v>-1.81</v>
      </c>
      <c r="G15">
        <v>-0.77</v>
      </c>
      <c r="H15">
        <v>-1.08</v>
      </c>
      <c r="I15">
        <v>-1.0900000000000001</v>
      </c>
      <c r="J15">
        <v>-0.95</v>
      </c>
      <c r="K15">
        <v>-1.76</v>
      </c>
      <c r="L15">
        <v>-1.47</v>
      </c>
      <c r="M15">
        <v>0.11</v>
      </c>
    </row>
    <row r="16" spans="1:13" x14ac:dyDescent="0.25">
      <c r="C16">
        <v>10</v>
      </c>
      <c r="D16">
        <v>0.69</v>
      </c>
      <c r="E16">
        <v>-1.05</v>
      </c>
      <c r="F16">
        <v>-1.84</v>
      </c>
      <c r="G16">
        <v>-0.93</v>
      </c>
      <c r="H16">
        <v>-1.4</v>
      </c>
      <c r="I16">
        <v>-1.27</v>
      </c>
      <c r="J16">
        <v>-1.08</v>
      </c>
      <c r="K16">
        <v>-1.76</v>
      </c>
      <c r="L16">
        <v>-1.51</v>
      </c>
      <c r="M16">
        <v>0.2</v>
      </c>
    </row>
    <row r="17" spans="3:13" x14ac:dyDescent="0.25">
      <c r="C17">
        <v>11</v>
      </c>
      <c r="D17">
        <v>0.53</v>
      </c>
      <c r="E17">
        <v>-1.1000000000000001</v>
      </c>
      <c r="F17">
        <v>-1.86</v>
      </c>
      <c r="G17">
        <v>-0.81</v>
      </c>
      <c r="H17">
        <v>-1.1100000000000001</v>
      </c>
      <c r="I17">
        <v>-1.1200000000000001</v>
      </c>
      <c r="J17">
        <v>-0.99</v>
      </c>
      <c r="K17">
        <v>-1.78</v>
      </c>
      <c r="L17">
        <v>-1.42</v>
      </c>
      <c r="M17">
        <v>0</v>
      </c>
    </row>
    <row r="18" spans="3:13" x14ac:dyDescent="0.25">
      <c r="C18">
        <v>12</v>
      </c>
      <c r="D18">
        <v>0.48</v>
      </c>
      <c r="E18">
        <v>-1.18</v>
      </c>
      <c r="F18">
        <v>-1.9</v>
      </c>
      <c r="G18">
        <v>-0.84</v>
      </c>
      <c r="H18">
        <v>-1.19</v>
      </c>
      <c r="I18">
        <v>-1.18</v>
      </c>
      <c r="J18">
        <v>-1.01</v>
      </c>
      <c r="K18">
        <v>-1.76</v>
      </c>
      <c r="L18">
        <v>-1.38</v>
      </c>
      <c r="M18">
        <v>0.08</v>
      </c>
    </row>
    <row r="19" spans="3:13" x14ac:dyDescent="0.25">
      <c r="C19">
        <v>13</v>
      </c>
      <c r="D19">
        <v>-0.03</v>
      </c>
      <c r="E19">
        <v>-1.1499999999999999</v>
      </c>
      <c r="F19">
        <v>-1.89</v>
      </c>
      <c r="G19">
        <v>-0.89</v>
      </c>
      <c r="H19">
        <v>-1.19</v>
      </c>
      <c r="I19">
        <v>-1.1599999999999999</v>
      </c>
      <c r="J19">
        <v>-1</v>
      </c>
      <c r="K19">
        <v>-1.81</v>
      </c>
      <c r="L19">
        <v>1.54</v>
      </c>
      <c r="M19">
        <v>0.45</v>
      </c>
    </row>
    <row r="20" spans="3:13" x14ac:dyDescent="0.25">
      <c r="C20">
        <v>14</v>
      </c>
      <c r="D20">
        <v>-0.64</v>
      </c>
      <c r="E20">
        <v>-1.4</v>
      </c>
      <c r="F20">
        <v>-2.06</v>
      </c>
      <c r="G20">
        <v>-0.87</v>
      </c>
      <c r="H20">
        <v>-1.1299999999999999</v>
      </c>
      <c r="I20">
        <v>-1.1299999999999999</v>
      </c>
      <c r="J20">
        <v>-0.97</v>
      </c>
      <c r="K20">
        <v>-2.04</v>
      </c>
      <c r="L20">
        <v>-1.62</v>
      </c>
      <c r="M20">
        <v>-0.6</v>
      </c>
    </row>
    <row r="21" spans="3:13" x14ac:dyDescent="0.25">
      <c r="C21">
        <v>15</v>
      </c>
      <c r="D21">
        <v>-0.3</v>
      </c>
      <c r="E21">
        <v>-1.27</v>
      </c>
      <c r="F21">
        <v>-1.99</v>
      </c>
      <c r="G21">
        <v>-0.93</v>
      </c>
      <c r="H21">
        <v>-1.24</v>
      </c>
      <c r="I21">
        <v>-1.23</v>
      </c>
      <c r="J21">
        <v>-1.01</v>
      </c>
      <c r="K21">
        <v>-2.0499999999999998</v>
      </c>
      <c r="L21">
        <v>-1.57</v>
      </c>
      <c r="M21">
        <v>-0.18</v>
      </c>
    </row>
    <row r="22" spans="3:13" x14ac:dyDescent="0.25">
      <c r="C22">
        <v>16</v>
      </c>
      <c r="D22">
        <v>-0.08</v>
      </c>
      <c r="E22">
        <v>-1.29</v>
      </c>
      <c r="F22">
        <v>-2.2000000000000002</v>
      </c>
      <c r="G22">
        <v>-0.88</v>
      </c>
      <c r="H22">
        <v>-1.17</v>
      </c>
      <c r="I22">
        <v>-1.17</v>
      </c>
      <c r="J22">
        <v>-1</v>
      </c>
      <c r="K22">
        <v>-2.2200000000000002</v>
      </c>
      <c r="L22">
        <v>-1.6</v>
      </c>
      <c r="M22">
        <v>-0.19</v>
      </c>
    </row>
    <row r="23" spans="3:13" x14ac:dyDescent="0.25">
      <c r="C23">
        <v>17</v>
      </c>
      <c r="D23">
        <v>-0.12</v>
      </c>
      <c r="E23">
        <v>-1.28</v>
      </c>
      <c r="F23">
        <v>-2.2799999999999998</v>
      </c>
      <c r="G23">
        <v>-0.94</v>
      </c>
      <c r="H23">
        <v>-1.23</v>
      </c>
      <c r="I23">
        <v>-1.21</v>
      </c>
      <c r="J23">
        <v>-1.03</v>
      </c>
      <c r="K23">
        <v>-2.3199999999999998</v>
      </c>
      <c r="L23">
        <v>-1.61</v>
      </c>
      <c r="M23">
        <v>-0.21</v>
      </c>
    </row>
    <row r="24" spans="3:13" x14ac:dyDescent="0.25">
      <c r="C24">
        <v>18</v>
      </c>
      <c r="D24">
        <v>-0.15</v>
      </c>
      <c r="E24">
        <v>-1.34</v>
      </c>
      <c r="F24">
        <v>-2.25</v>
      </c>
      <c r="G24">
        <v>-0.84</v>
      </c>
      <c r="H24">
        <v>-1.1299999999999999</v>
      </c>
      <c r="I24">
        <v>-1.1200000000000001</v>
      </c>
      <c r="J24">
        <v>-0.97</v>
      </c>
      <c r="K24">
        <v>-2.3199999999999998</v>
      </c>
      <c r="L24">
        <v>-1.65</v>
      </c>
      <c r="M24">
        <v>-0.26</v>
      </c>
    </row>
    <row r="25" spans="3:13" x14ac:dyDescent="0.25">
      <c r="C25" s="1" t="s">
        <v>27</v>
      </c>
      <c r="D25" s="1">
        <f>SUBTOTAL(101,Tabelle1420[MP1b])</f>
        <v>0.31</v>
      </c>
      <c r="E25" s="1">
        <f>SUBTOTAL(101,Tabelle1420[MP2b])</f>
        <v>-1.1700000000000002</v>
      </c>
      <c r="F25" s="1">
        <f>SUBTOTAL(101,Tabelle1420[MP3b])</f>
        <v>-1.9488888888888889</v>
      </c>
      <c r="G25" s="1">
        <f>SUBTOTAL(101,Tabelle1420[MP4b])</f>
        <v>-0.87888888888888894</v>
      </c>
      <c r="H25" s="1">
        <f>SUBTOTAL(101,Tabelle1420[MP5b])</f>
        <v>-1.2194444444444441</v>
      </c>
      <c r="I25" s="1">
        <f>SUBTOTAL(101,Tabelle1420[MP6b])</f>
        <v>-1.1816666666666666</v>
      </c>
      <c r="J25" s="1">
        <f>SUBTOTAL(101,Tabelle1420[MP7b])</f>
        <v>-1.0172222222222222</v>
      </c>
      <c r="K25" s="1">
        <f>SUBTOTAL(101,Tabelle1420[MP8b])</f>
        <v>-1.9011111111111114</v>
      </c>
      <c r="L25" s="1">
        <f>SUBTOTAL(101,Tabelle1420[MP9b])</f>
        <v>-1.3438888888888887</v>
      </c>
      <c r="M25" s="1">
        <f>SUBTOTAL(101,Tabelle1420[MP10b])</f>
        <v>-1.1666666666666653E-2</v>
      </c>
    </row>
    <row r="26" spans="3:13" x14ac:dyDescent="0.25">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x14ac:dyDescent="0.2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x14ac:dyDescent="0.2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x14ac:dyDescent="0.25">
      <c r="C29" s="32" t="s">
        <v>79</v>
      </c>
      <c r="D29">
        <v>0.21</v>
      </c>
      <c r="E29">
        <v>0.06</v>
      </c>
      <c r="F29">
        <v>0.09</v>
      </c>
      <c r="G29">
        <v>7.0000000000000007E-2</v>
      </c>
      <c r="H29">
        <v>0.09</v>
      </c>
      <c r="I29">
        <v>7.0000000000000007E-2</v>
      </c>
      <c r="J29">
        <v>0.06</v>
      </c>
      <c r="K29">
        <v>0.11</v>
      </c>
      <c r="L29">
        <v>0.4</v>
      </c>
      <c r="M29">
        <v>0.13</v>
      </c>
    </row>
    <row r="34" spans="3:13" ht="15.75" thickBot="1" x14ac:dyDescent="0.3">
      <c r="D34" s="6" t="s">
        <v>10</v>
      </c>
      <c r="E34" s="6" t="s">
        <v>11</v>
      </c>
      <c r="F34" s="6" t="s">
        <v>13</v>
      </c>
      <c r="G34" s="6" t="s">
        <v>14</v>
      </c>
      <c r="H34" s="6" t="s">
        <v>15</v>
      </c>
      <c r="I34" s="6" t="s">
        <v>16</v>
      </c>
      <c r="J34" s="6" t="s">
        <v>12</v>
      </c>
      <c r="K34" s="6" t="s">
        <v>17</v>
      </c>
      <c r="L34" s="6" t="s">
        <v>18</v>
      </c>
      <c r="M34" s="7" t="s">
        <v>19</v>
      </c>
    </row>
    <row r="35" spans="3:13" ht="15.75" thickTop="1" x14ac:dyDescent="0.25">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x14ac:dyDescent="0.25">
      <c r="D36" s="6" t="s">
        <v>10</v>
      </c>
      <c r="E36" s="6" t="s">
        <v>11</v>
      </c>
      <c r="F36" s="6" t="s">
        <v>13</v>
      </c>
      <c r="G36" s="6" t="s">
        <v>14</v>
      </c>
      <c r="H36" s="6" t="s">
        <v>15</v>
      </c>
      <c r="I36" s="6" t="s">
        <v>16</v>
      </c>
      <c r="J36" s="6" t="s">
        <v>12</v>
      </c>
      <c r="K36" s="6" t="s">
        <v>17</v>
      </c>
      <c r="L36" s="6" t="s">
        <v>18</v>
      </c>
      <c r="M36" s="7" t="s">
        <v>19</v>
      </c>
    </row>
    <row r="37" spans="3:13" x14ac:dyDescent="0.25">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workbookViewId="0">
      <selection activeCell="D26" sqref="D26:M26"/>
    </sheetView>
  </sheetViews>
  <sheetFormatPr baseColWidth="10" defaultRowHeight="15" x14ac:dyDescent="0.25"/>
  <cols>
    <col min="3" max="3" width="19.140625" customWidth="1"/>
  </cols>
  <sheetData>
    <row r="1" spans="1:13" ht="15.75" x14ac:dyDescent="0.25">
      <c r="A1">
        <v>0.46733820729745601</v>
      </c>
      <c r="B1" s="32" t="s">
        <v>77</v>
      </c>
      <c r="C1" s="32" t="s">
        <v>78</v>
      </c>
      <c r="D1" s="32" t="s">
        <v>79</v>
      </c>
    </row>
    <row r="2" spans="1:13" ht="18.75" x14ac:dyDescent="0.3">
      <c r="A2" s="31">
        <f>SQRT(20)</f>
        <v>4.4721359549995796</v>
      </c>
      <c r="E2" s="19" t="s">
        <v>54</v>
      </c>
      <c r="F2" s="19" t="s">
        <v>39</v>
      </c>
    </row>
    <row r="3" spans="1:13" x14ac:dyDescent="0.25">
      <c r="C3" t="s">
        <v>37</v>
      </c>
      <c r="D3" t="s">
        <v>0</v>
      </c>
      <c r="E3" t="s">
        <v>1</v>
      </c>
      <c r="F3" t="s">
        <v>2</v>
      </c>
      <c r="G3" t="s">
        <v>3</v>
      </c>
      <c r="H3" t="s">
        <v>4</v>
      </c>
      <c r="I3" t="s">
        <v>5</v>
      </c>
      <c r="J3" t="s">
        <v>6</v>
      </c>
      <c r="K3" t="s">
        <v>7</v>
      </c>
      <c r="L3" t="s">
        <v>8</v>
      </c>
      <c r="M3" t="s">
        <v>9</v>
      </c>
    </row>
    <row r="4" spans="1:13" x14ac:dyDescent="0.25">
      <c r="C4">
        <v>1</v>
      </c>
      <c r="D4">
        <v>-0.47</v>
      </c>
      <c r="E4">
        <v>-0.02</v>
      </c>
      <c r="F4">
        <v>-0.33</v>
      </c>
      <c r="G4">
        <v>0.02</v>
      </c>
      <c r="H4">
        <v>-0.05</v>
      </c>
      <c r="I4">
        <v>-0.1</v>
      </c>
      <c r="J4">
        <v>-0.21</v>
      </c>
      <c r="K4">
        <v>-0.46</v>
      </c>
      <c r="L4">
        <v>0.27</v>
      </c>
      <c r="M4">
        <v>-0.4</v>
      </c>
    </row>
    <row r="5" spans="1:13" x14ac:dyDescent="0.25">
      <c r="C5">
        <v>2</v>
      </c>
      <c r="D5">
        <v>-0.66</v>
      </c>
      <c r="E5">
        <v>-0.14000000000000001</v>
      </c>
      <c r="F5">
        <v>-0.4</v>
      </c>
      <c r="G5">
        <v>0</v>
      </c>
      <c r="H5">
        <v>-0.04</v>
      </c>
      <c r="I5">
        <v>-0.09</v>
      </c>
      <c r="J5">
        <v>-0.24</v>
      </c>
      <c r="K5">
        <v>-0.62</v>
      </c>
      <c r="L5">
        <v>-0.02</v>
      </c>
      <c r="M5">
        <v>-0.03</v>
      </c>
    </row>
    <row r="6" spans="1:13" x14ac:dyDescent="0.25">
      <c r="C6">
        <v>3</v>
      </c>
      <c r="D6">
        <v>-0.64</v>
      </c>
      <c r="E6">
        <v>-0.06</v>
      </c>
      <c r="F6">
        <v>-0.36</v>
      </c>
      <c r="G6">
        <v>0.01</v>
      </c>
      <c r="H6">
        <v>-0.05</v>
      </c>
      <c r="I6">
        <v>-0.1</v>
      </c>
      <c r="J6">
        <v>-0.24</v>
      </c>
      <c r="K6">
        <v>-0.56999999999999995</v>
      </c>
      <c r="L6">
        <v>-0.04</v>
      </c>
      <c r="M6">
        <v>0.09</v>
      </c>
    </row>
    <row r="7" spans="1:13" x14ac:dyDescent="0.25">
      <c r="C7">
        <v>4</v>
      </c>
      <c r="D7">
        <v>-0.28000000000000003</v>
      </c>
      <c r="E7">
        <v>7.0000000000000007E-2</v>
      </c>
      <c r="F7">
        <v>-0.27</v>
      </c>
      <c r="G7">
        <v>0</v>
      </c>
      <c r="H7">
        <v>-0.04</v>
      </c>
      <c r="I7">
        <v>-0.09</v>
      </c>
      <c r="J7">
        <v>-0.22</v>
      </c>
      <c r="K7">
        <v>-0.51</v>
      </c>
      <c r="L7">
        <v>0.15</v>
      </c>
      <c r="M7">
        <v>0.28999999999999998</v>
      </c>
    </row>
    <row r="8" spans="1:13" x14ac:dyDescent="0.25">
      <c r="C8">
        <v>5</v>
      </c>
      <c r="D8">
        <v>-0.46</v>
      </c>
      <c r="E8">
        <v>-0.05</v>
      </c>
      <c r="F8">
        <v>-0.32</v>
      </c>
      <c r="G8">
        <v>0.03</v>
      </c>
      <c r="H8">
        <v>-0.01</v>
      </c>
      <c r="I8">
        <v>-0.05</v>
      </c>
      <c r="J8">
        <v>-0.17</v>
      </c>
      <c r="K8">
        <v>-0.54</v>
      </c>
      <c r="L8">
        <v>0.14000000000000001</v>
      </c>
      <c r="M8">
        <v>0.34</v>
      </c>
    </row>
    <row r="9" spans="1:13" x14ac:dyDescent="0.25">
      <c r="C9">
        <v>6</v>
      </c>
      <c r="D9">
        <v>-0.76</v>
      </c>
      <c r="E9">
        <v>-0.24</v>
      </c>
      <c r="F9">
        <v>-0.48</v>
      </c>
      <c r="G9">
        <v>0.18</v>
      </c>
      <c r="H9">
        <v>0.39</v>
      </c>
      <c r="I9">
        <v>0.63</v>
      </c>
      <c r="J9">
        <v>0.75</v>
      </c>
      <c r="K9">
        <v>0.4</v>
      </c>
      <c r="L9">
        <v>0.79</v>
      </c>
      <c r="M9">
        <v>1.23</v>
      </c>
    </row>
    <row r="10" spans="1:13" x14ac:dyDescent="0.25">
      <c r="C10">
        <v>7</v>
      </c>
      <c r="D10">
        <v>-0.72</v>
      </c>
      <c r="E10">
        <v>-0.13</v>
      </c>
      <c r="F10">
        <v>-0.38</v>
      </c>
      <c r="G10">
        <v>0.05</v>
      </c>
      <c r="H10">
        <v>0.01</v>
      </c>
      <c r="I10">
        <v>-0.04</v>
      </c>
      <c r="J10">
        <v>-0.18</v>
      </c>
      <c r="K10">
        <v>-0.61</v>
      </c>
      <c r="L10">
        <v>0</v>
      </c>
      <c r="M10">
        <v>-7.0000000000000007E-2</v>
      </c>
    </row>
    <row r="11" spans="1:13" x14ac:dyDescent="0.25">
      <c r="C11">
        <v>8</v>
      </c>
      <c r="D11">
        <v>-0.74</v>
      </c>
      <c r="E11">
        <v>-0.13</v>
      </c>
      <c r="F11">
        <v>-0.37</v>
      </c>
      <c r="G11">
        <v>0.02</v>
      </c>
      <c r="H11">
        <v>-0.02</v>
      </c>
      <c r="I11">
        <v>-7.0000000000000007E-2</v>
      </c>
      <c r="J11">
        <v>-0.18</v>
      </c>
      <c r="K11">
        <v>-0.57999999999999996</v>
      </c>
      <c r="L11">
        <v>7.0000000000000007E-2</v>
      </c>
      <c r="M11">
        <v>0.04</v>
      </c>
    </row>
    <row r="12" spans="1:13" x14ac:dyDescent="0.25">
      <c r="C12">
        <v>9</v>
      </c>
      <c r="D12">
        <v>0.42</v>
      </c>
      <c r="E12">
        <v>-0.18</v>
      </c>
      <c r="F12">
        <v>-0.42</v>
      </c>
      <c r="G12">
        <v>0.09</v>
      </c>
      <c r="H12">
        <v>0.03</v>
      </c>
      <c r="I12">
        <v>0.02</v>
      </c>
      <c r="J12">
        <v>-0.12</v>
      </c>
      <c r="K12">
        <v>-0.52</v>
      </c>
      <c r="L12">
        <v>0.05</v>
      </c>
      <c r="M12">
        <v>-0.05</v>
      </c>
    </row>
    <row r="13" spans="1:13" x14ac:dyDescent="0.25">
      <c r="C13">
        <v>10</v>
      </c>
      <c r="D13">
        <v>-7.0000000000000007E-2</v>
      </c>
      <c r="E13">
        <v>0.08</v>
      </c>
      <c r="F13">
        <v>-0.32</v>
      </c>
      <c r="G13">
        <v>0.03</v>
      </c>
      <c r="H13">
        <v>0</v>
      </c>
      <c r="I13">
        <v>-0.05</v>
      </c>
      <c r="J13">
        <v>-0.16</v>
      </c>
      <c r="K13">
        <v>-0.59</v>
      </c>
      <c r="L13">
        <v>0.14000000000000001</v>
      </c>
      <c r="M13">
        <v>0.37</v>
      </c>
    </row>
    <row r="14" spans="1:13" x14ac:dyDescent="0.25">
      <c r="C14">
        <v>11</v>
      </c>
      <c r="D14">
        <v>-0.41</v>
      </c>
      <c r="E14">
        <v>-0.02</v>
      </c>
      <c r="F14">
        <v>-0.31</v>
      </c>
      <c r="G14">
        <v>0.02</v>
      </c>
      <c r="H14">
        <v>0</v>
      </c>
      <c r="I14">
        <v>-0.06</v>
      </c>
      <c r="J14">
        <v>-0.19</v>
      </c>
      <c r="K14">
        <v>-0.57999999999999996</v>
      </c>
      <c r="L14">
        <v>0.01</v>
      </c>
      <c r="M14">
        <v>0.02</v>
      </c>
    </row>
    <row r="15" spans="1:13" x14ac:dyDescent="0.25">
      <c r="C15">
        <v>12</v>
      </c>
      <c r="D15">
        <v>-0.62</v>
      </c>
      <c r="E15">
        <v>-0.1</v>
      </c>
      <c r="F15">
        <v>-0.34</v>
      </c>
      <c r="G15">
        <v>0.04</v>
      </c>
      <c r="H15">
        <v>0.01</v>
      </c>
      <c r="I15">
        <v>-0.05</v>
      </c>
      <c r="J15">
        <v>-0.16</v>
      </c>
      <c r="K15">
        <v>-0.56999999999999995</v>
      </c>
      <c r="L15">
        <v>0.05</v>
      </c>
      <c r="M15">
        <v>0.1</v>
      </c>
    </row>
    <row r="16" spans="1:13" x14ac:dyDescent="0.25">
      <c r="C16">
        <v>13</v>
      </c>
      <c r="D16">
        <v>-0.61</v>
      </c>
      <c r="E16">
        <v>-0.03</v>
      </c>
      <c r="F16">
        <v>-0.27</v>
      </c>
      <c r="G16">
        <v>0.08</v>
      </c>
      <c r="H16">
        <v>0.05</v>
      </c>
      <c r="I16">
        <v>-0.01</v>
      </c>
      <c r="J16">
        <v>-0.16</v>
      </c>
      <c r="K16">
        <v>-0.63</v>
      </c>
      <c r="L16">
        <v>-0.1</v>
      </c>
      <c r="M16">
        <v>-0.34</v>
      </c>
    </row>
    <row r="17" spans="3:13" x14ac:dyDescent="0.25">
      <c r="C17">
        <v>14</v>
      </c>
      <c r="D17">
        <v>-0.74</v>
      </c>
      <c r="E17">
        <v>-0.1</v>
      </c>
      <c r="F17">
        <v>-0.37</v>
      </c>
      <c r="G17">
        <v>0.06</v>
      </c>
      <c r="H17">
        <v>0.02</v>
      </c>
      <c r="I17">
        <v>-0.04</v>
      </c>
      <c r="J17">
        <v>-0.17</v>
      </c>
      <c r="K17">
        <v>-0.62</v>
      </c>
      <c r="L17">
        <v>-0.08</v>
      </c>
      <c r="M17">
        <v>-0.28000000000000003</v>
      </c>
    </row>
    <row r="18" spans="3:13" x14ac:dyDescent="0.25">
      <c r="C18">
        <v>15</v>
      </c>
      <c r="D18">
        <v>-0.97</v>
      </c>
      <c r="E18">
        <v>-0.2</v>
      </c>
      <c r="F18">
        <v>-0.4</v>
      </c>
      <c r="G18">
        <v>0.03</v>
      </c>
      <c r="H18">
        <v>0.01</v>
      </c>
      <c r="I18">
        <v>-0.04</v>
      </c>
      <c r="J18">
        <v>-0.16</v>
      </c>
      <c r="K18">
        <v>-0.59</v>
      </c>
      <c r="L18">
        <v>-0.02</v>
      </c>
      <c r="M18">
        <v>-0.32</v>
      </c>
    </row>
    <row r="19" spans="3:13" x14ac:dyDescent="0.25">
      <c r="C19">
        <v>16</v>
      </c>
      <c r="D19">
        <v>-0.26</v>
      </c>
      <c r="E19">
        <v>-0.28000000000000003</v>
      </c>
      <c r="F19">
        <v>-0.46</v>
      </c>
      <c r="G19">
        <v>-0.01</v>
      </c>
      <c r="H19">
        <v>-0.12</v>
      </c>
      <c r="I19">
        <v>-0.17</v>
      </c>
      <c r="J19">
        <v>-0.28999999999999998</v>
      </c>
      <c r="K19">
        <v>-0.68</v>
      </c>
      <c r="L19">
        <v>-0.13</v>
      </c>
      <c r="M19">
        <v>-0.47</v>
      </c>
    </row>
    <row r="20" spans="3:13" x14ac:dyDescent="0.25">
      <c r="C20">
        <v>17</v>
      </c>
      <c r="D20">
        <v>-1.24</v>
      </c>
      <c r="E20">
        <v>-0.2</v>
      </c>
      <c r="F20">
        <v>-0.38</v>
      </c>
      <c r="G20">
        <v>0.02</v>
      </c>
      <c r="H20">
        <v>-0.02</v>
      </c>
      <c r="I20">
        <v>-0.08</v>
      </c>
      <c r="J20">
        <v>-0.24</v>
      </c>
      <c r="K20">
        <v>-0.66</v>
      </c>
      <c r="L20">
        <v>-0.1</v>
      </c>
      <c r="M20">
        <v>-0.4</v>
      </c>
    </row>
    <row r="21" spans="3:13" x14ac:dyDescent="0.25">
      <c r="C21">
        <v>18</v>
      </c>
      <c r="D21">
        <v>-1.43</v>
      </c>
      <c r="E21">
        <v>-0.33</v>
      </c>
      <c r="F21">
        <v>-0.47</v>
      </c>
      <c r="G21">
        <v>-0.03</v>
      </c>
      <c r="H21">
        <v>-0.09</v>
      </c>
      <c r="I21">
        <v>-0.14000000000000001</v>
      </c>
      <c r="J21">
        <v>-0.3</v>
      </c>
      <c r="K21">
        <v>-0.7</v>
      </c>
      <c r="L21">
        <v>-0.17</v>
      </c>
      <c r="M21">
        <v>-0.6</v>
      </c>
    </row>
    <row r="22" spans="3:13" x14ac:dyDescent="0.25">
      <c r="C22">
        <v>19</v>
      </c>
      <c r="D22">
        <v>-1.51</v>
      </c>
      <c r="E22">
        <v>-0.37</v>
      </c>
      <c r="F22">
        <v>-0.49</v>
      </c>
      <c r="G22">
        <v>-0.04</v>
      </c>
      <c r="H22">
        <v>-0.06</v>
      </c>
      <c r="I22">
        <v>-0.11</v>
      </c>
      <c r="J22">
        <v>-0.28000000000000003</v>
      </c>
      <c r="K22">
        <v>-0.7</v>
      </c>
      <c r="L22">
        <v>-0.18</v>
      </c>
      <c r="M22">
        <v>-0.63</v>
      </c>
    </row>
    <row r="23" spans="3:13" x14ac:dyDescent="0.25">
      <c r="C23">
        <v>20</v>
      </c>
      <c r="D23">
        <v>-1.08</v>
      </c>
      <c r="E23">
        <v>-0.19</v>
      </c>
      <c r="F23">
        <v>-0.47</v>
      </c>
      <c r="G23">
        <v>-0.05</v>
      </c>
      <c r="H23">
        <v>-0.1</v>
      </c>
      <c r="I23">
        <v>-0.14000000000000001</v>
      </c>
      <c r="J23">
        <v>-0.21</v>
      </c>
      <c r="K23">
        <v>-0.73</v>
      </c>
      <c r="L23">
        <v>-0.03</v>
      </c>
      <c r="M23">
        <v>-0.43</v>
      </c>
    </row>
    <row r="25" spans="3:13" x14ac:dyDescent="0.25">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x14ac:dyDescent="0.25">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x14ac:dyDescent="0.2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x14ac:dyDescent="0.2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x14ac:dyDescent="0.25">
      <c r="C29" s="32" t="s">
        <v>79</v>
      </c>
      <c r="D29">
        <v>0.22</v>
      </c>
      <c r="E29">
        <v>0.06</v>
      </c>
      <c r="F29">
        <v>0.04</v>
      </c>
      <c r="G29">
        <v>2.4E-2</v>
      </c>
      <c r="H29">
        <v>0.05</v>
      </c>
      <c r="I29">
        <v>0.08</v>
      </c>
      <c r="J29">
        <v>0.11</v>
      </c>
      <c r="K29">
        <v>0.11</v>
      </c>
      <c r="L29">
        <v>0.1</v>
      </c>
      <c r="M29">
        <v>0.21</v>
      </c>
    </row>
    <row r="30" spans="3:13" ht="15.75" x14ac:dyDescent="0.25">
      <c r="C30" s="32" t="s">
        <v>112</v>
      </c>
      <c r="D30">
        <f>ABS(ABS(MIN(Tabelle2[MP1a])-ABS(MAX(Tabelle2[MP1a]))))</f>
        <v>1.93</v>
      </c>
      <c r="E30">
        <f>ABS(ABS(MIN(Tabelle2[MP2a])-ABS(MAX(Tabelle2[MP2a]))))</f>
        <v>0.45</v>
      </c>
      <c r="F30">
        <f>ABS(ABS(MIN(Tabelle2[MP3a])-ABS(MAX(Tabelle2[MP3a]))))</f>
        <v>0.76</v>
      </c>
      <c r="G30">
        <f>ABS(ABS(MIN(Tabelle2[MP4a])-ABS(MAX(Tabelle2[MP4a]))))</f>
        <v>0.22999999999999998</v>
      </c>
      <c r="H30">
        <f>ABS(ABS(MIN(Tabelle2[MP5a])-ABS(MAX(Tabelle2[MP5a]))))</f>
        <v>0.51</v>
      </c>
      <c r="I30">
        <f>ABS(ABS(MIN(Tabelle2[MP6a])-ABS(MAX(Tabelle2[MP6a]))))</f>
        <v>0.8</v>
      </c>
      <c r="J30">
        <f>ABS(ABS(MIN(Tabelle2[MP7a])-ABS(MAX(Tabelle2[MP7a]))))</f>
        <v>1.05</v>
      </c>
      <c r="K30">
        <f>ABS(ABS(MIN(Tabelle2[MP8a])-ABS(MAX(Tabelle2[MP8a]))))</f>
        <v>1.1299999999999999</v>
      </c>
      <c r="L30">
        <f>ABS(ABS(MIN(Tabelle2[MP9a])-ABS(MAX(Tabelle2[MP9a]))))</f>
        <v>0.97</v>
      </c>
      <c r="M30">
        <f>ABS(ABS(MIN(Tabelle2[MP10a])-ABS(MAX(Tabelle2[MP10a]))))</f>
        <v>1.8599999999999999</v>
      </c>
    </row>
    <row r="31" spans="3:13" ht="15.75" x14ac:dyDescent="0.25">
      <c r="C31" s="32" t="s">
        <v>113</v>
      </c>
      <c r="D31">
        <f>MAX(D30:M30)</f>
        <v>1.93</v>
      </c>
    </row>
    <row r="104" spans="4:14" ht="18.75" x14ac:dyDescent="0.3">
      <c r="G104" s="19" t="s">
        <v>42</v>
      </c>
    </row>
    <row r="105" spans="4:14" ht="15.75" thickBot="1" x14ac:dyDescent="0.3">
      <c r="D105" s="20" t="s">
        <v>33</v>
      </c>
      <c r="E105" s="20" t="s">
        <v>0</v>
      </c>
      <c r="F105" s="20" t="s">
        <v>1</v>
      </c>
      <c r="G105" s="20" t="s">
        <v>2</v>
      </c>
      <c r="H105" s="20" t="s">
        <v>3</v>
      </c>
      <c r="I105" s="20" t="s">
        <v>4</v>
      </c>
      <c r="J105" s="20" t="s">
        <v>5</v>
      </c>
      <c r="K105" s="20" t="s">
        <v>6</v>
      </c>
      <c r="L105" s="20" t="s">
        <v>7</v>
      </c>
      <c r="M105" s="20" t="s">
        <v>8</v>
      </c>
      <c r="N105" s="21" t="s">
        <v>9</v>
      </c>
    </row>
    <row r="106" spans="4:14" ht="15.75" thickTop="1" x14ac:dyDescent="0.25">
      <c r="D106" s="2" t="s">
        <v>41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x14ac:dyDescent="0.25">
      <c r="D107" s="2" t="s">
        <v>31</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x14ac:dyDescent="0.25">
      <c r="D108" s="2" t="s">
        <v>28</v>
      </c>
      <c r="E108">
        <f>STDEV(Tabelle14[Spalte2])</f>
        <v>0.27030002823373267</v>
      </c>
      <c r="F108">
        <f>STDEV(Tabelle14[Spalte3])</f>
        <v>0.11573449651772093</v>
      </c>
      <c r="G108">
        <f>STDEV(Tabelle14[Spalte4])</f>
        <v>8.5587751214146704E-2</v>
      </c>
      <c r="H108">
        <f>STDEV(Tabelle14[Spalte5])</f>
        <v>3.592389616661136E-2</v>
      </c>
      <c r="I108">
        <f>STDEV(Tabelle14[Spalte7])</f>
        <v>2.8022547312739732E-2</v>
      </c>
      <c r="J108">
        <f>STDEV(Tabelle14[Spalte7])</f>
        <v>2.8022547312739732E-2</v>
      </c>
      <c r="K108">
        <f>STDEV(Tabelle14[Spalte8])</f>
        <v>2.4942038071454682E-2</v>
      </c>
      <c r="L108">
        <f>STDEV(Tabelle14[Spalte9])</f>
        <v>0.1128331324987196</v>
      </c>
      <c r="M108">
        <f>STDEV(Tabelle14[Spalte10])</f>
        <v>7.8369905609635387E-2</v>
      </c>
      <c r="N108">
        <f>STDEV(Tabelle14[Spalte11])</f>
        <v>0.21041062610749339</v>
      </c>
    </row>
    <row r="128" spans="7:7" ht="18.75" x14ac:dyDescent="0.3">
      <c r="G128" s="19" t="s">
        <v>43</v>
      </c>
    </row>
    <row r="129" spans="4:14" ht="15.75" thickBot="1" x14ac:dyDescent="0.3">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x14ac:dyDescent="0.3">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x14ac:dyDescent="0.3">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x14ac:dyDescent="0.25">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0"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workbookViewId="0">
      <selection activeCell="M31" sqref="M31"/>
    </sheetView>
  </sheetViews>
  <sheetFormatPr baseColWidth="10" defaultRowHeight="15" x14ac:dyDescent="0.25"/>
  <cols>
    <col min="3" max="3" width="19.7109375" customWidth="1"/>
  </cols>
  <sheetData>
    <row r="1" spans="1:13" ht="15.75" x14ac:dyDescent="0.25">
      <c r="A1">
        <v>0.46733820729745601</v>
      </c>
      <c r="B1" s="32" t="s">
        <v>77</v>
      </c>
      <c r="C1" s="32" t="s">
        <v>78</v>
      </c>
      <c r="D1" s="32" t="s">
        <v>79</v>
      </c>
    </row>
    <row r="2" spans="1:13" x14ac:dyDescent="0.25">
      <c r="A2" s="31">
        <f>SQRT(20)</f>
        <v>4.4721359549995796</v>
      </c>
    </row>
    <row r="3" spans="1:13" ht="18.75" x14ac:dyDescent="0.3">
      <c r="E3" s="19" t="s">
        <v>54</v>
      </c>
      <c r="F3" s="19" t="s">
        <v>40</v>
      </c>
    </row>
    <row r="4" spans="1:13" x14ac:dyDescent="0.25">
      <c r="C4" t="s">
        <v>37</v>
      </c>
      <c r="D4" t="s">
        <v>10</v>
      </c>
      <c r="E4" t="s">
        <v>11</v>
      </c>
      <c r="F4" t="s">
        <v>13</v>
      </c>
      <c r="G4" t="s">
        <v>14</v>
      </c>
      <c r="H4" t="s">
        <v>15</v>
      </c>
      <c r="I4" t="s">
        <v>16</v>
      </c>
      <c r="J4" t="s">
        <v>12</v>
      </c>
      <c r="K4" t="s">
        <v>17</v>
      </c>
      <c r="L4" t="s">
        <v>18</v>
      </c>
      <c r="M4" t="s">
        <v>19</v>
      </c>
    </row>
    <row r="5" spans="1:13" x14ac:dyDescent="0.25">
      <c r="C5">
        <v>1</v>
      </c>
      <c r="D5">
        <v>0.15</v>
      </c>
      <c r="E5">
        <v>-1.08</v>
      </c>
      <c r="F5">
        <v>-1.21</v>
      </c>
      <c r="G5">
        <v>-0.7</v>
      </c>
      <c r="H5">
        <v>-1.02</v>
      </c>
      <c r="I5">
        <v>-0.96</v>
      </c>
      <c r="J5">
        <v>-0.85</v>
      </c>
      <c r="K5">
        <v>-1.28</v>
      </c>
      <c r="L5">
        <v>-1.51</v>
      </c>
      <c r="M5">
        <v>0.28999999999999998</v>
      </c>
    </row>
    <row r="6" spans="1:13" x14ac:dyDescent="0.25">
      <c r="C6">
        <v>2</v>
      </c>
      <c r="D6">
        <v>-0.1</v>
      </c>
      <c r="E6">
        <v>-1.1100000000000001</v>
      </c>
      <c r="F6">
        <v>-1.2</v>
      </c>
      <c r="G6">
        <v>-0.63</v>
      </c>
      <c r="H6">
        <v>-0.63</v>
      </c>
      <c r="I6">
        <v>-0.86</v>
      </c>
      <c r="J6">
        <v>-0.76</v>
      </c>
      <c r="K6">
        <v>-1.19</v>
      </c>
      <c r="L6">
        <v>-1.47</v>
      </c>
      <c r="M6">
        <v>0.27</v>
      </c>
    </row>
    <row r="7" spans="1:13" x14ac:dyDescent="0.25">
      <c r="C7">
        <v>3</v>
      </c>
      <c r="D7">
        <v>0.14000000000000001</v>
      </c>
      <c r="E7">
        <v>-1.1200000000000001</v>
      </c>
      <c r="F7">
        <v>-1.24</v>
      </c>
      <c r="G7">
        <v>-0.69</v>
      </c>
      <c r="H7">
        <v>-0.99</v>
      </c>
      <c r="I7">
        <v>-0.92</v>
      </c>
      <c r="J7">
        <v>-0.8</v>
      </c>
      <c r="K7">
        <v>-1.22</v>
      </c>
      <c r="L7">
        <v>-1.47</v>
      </c>
      <c r="M7">
        <v>0.26</v>
      </c>
    </row>
    <row r="8" spans="1:13" x14ac:dyDescent="0.25">
      <c r="C8">
        <v>4</v>
      </c>
      <c r="D8">
        <v>0.03</v>
      </c>
      <c r="E8">
        <v>-1.19</v>
      </c>
      <c r="F8">
        <v>-1.28</v>
      </c>
      <c r="G8">
        <v>-0.67</v>
      </c>
      <c r="H8">
        <v>-0.99</v>
      </c>
      <c r="I8">
        <v>-0.93</v>
      </c>
      <c r="J8">
        <v>-0.81</v>
      </c>
      <c r="K8">
        <v>-1.26</v>
      </c>
      <c r="L8">
        <v>-1.49</v>
      </c>
      <c r="M8">
        <v>0.27</v>
      </c>
    </row>
    <row r="9" spans="1:13" x14ac:dyDescent="0.25">
      <c r="C9">
        <v>5</v>
      </c>
      <c r="D9">
        <v>0.11</v>
      </c>
      <c r="E9">
        <v>-1.1599999999999999</v>
      </c>
      <c r="F9">
        <v>-1.32</v>
      </c>
      <c r="G9">
        <v>-0.71</v>
      </c>
      <c r="H9">
        <v>-0.97</v>
      </c>
      <c r="I9">
        <v>-0.92</v>
      </c>
      <c r="J9">
        <v>-1.1100000000000001</v>
      </c>
      <c r="K9">
        <v>-1.24</v>
      </c>
      <c r="L9">
        <v>-1.45</v>
      </c>
      <c r="M9">
        <v>0.18</v>
      </c>
    </row>
    <row r="10" spans="1:13" x14ac:dyDescent="0.25">
      <c r="C10">
        <v>6</v>
      </c>
      <c r="D10">
        <v>-0.02</v>
      </c>
      <c r="E10">
        <v>-1.23</v>
      </c>
      <c r="F10">
        <v>-1.22</v>
      </c>
      <c r="G10">
        <v>-0.6</v>
      </c>
      <c r="H10">
        <v>-0.81</v>
      </c>
      <c r="I10">
        <v>-0.73</v>
      </c>
      <c r="J10">
        <v>-0.63</v>
      </c>
      <c r="K10">
        <v>-1.03</v>
      </c>
      <c r="L10">
        <v>-1.34</v>
      </c>
      <c r="M10">
        <v>0.31</v>
      </c>
    </row>
    <row r="11" spans="1:13" x14ac:dyDescent="0.25">
      <c r="C11">
        <v>7</v>
      </c>
      <c r="D11">
        <v>-0.04</v>
      </c>
      <c r="E11">
        <v>-1.22</v>
      </c>
      <c r="F11">
        <v>-1.29</v>
      </c>
      <c r="G11">
        <v>-0.7</v>
      </c>
      <c r="H11">
        <v>-0.96</v>
      </c>
      <c r="I11">
        <v>-0.89</v>
      </c>
      <c r="J11">
        <v>-0.84</v>
      </c>
      <c r="K11">
        <v>-1.24</v>
      </c>
      <c r="L11">
        <v>-1.51</v>
      </c>
      <c r="M11">
        <v>0.22</v>
      </c>
    </row>
    <row r="12" spans="1:13" x14ac:dyDescent="0.25">
      <c r="C12">
        <v>8</v>
      </c>
      <c r="D12">
        <v>0.01</v>
      </c>
      <c r="E12">
        <v>-1.17</v>
      </c>
      <c r="F12">
        <v>-1.32</v>
      </c>
      <c r="G12">
        <v>-0.68</v>
      </c>
      <c r="H12">
        <v>-0.94</v>
      </c>
      <c r="I12">
        <v>-0.89</v>
      </c>
      <c r="J12">
        <v>-0.86</v>
      </c>
      <c r="K12">
        <v>-1.27</v>
      </c>
      <c r="L12">
        <v>-1.51</v>
      </c>
      <c r="M12">
        <v>0.21</v>
      </c>
    </row>
    <row r="13" spans="1:13" x14ac:dyDescent="0.25">
      <c r="C13">
        <v>9</v>
      </c>
      <c r="D13">
        <v>-0.25</v>
      </c>
      <c r="E13">
        <v>-1.19</v>
      </c>
      <c r="F13">
        <v>-1.2</v>
      </c>
      <c r="G13">
        <v>-0.63</v>
      </c>
      <c r="H13">
        <v>-0.84</v>
      </c>
      <c r="I13">
        <v>-0.83</v>
      </c>
      <c r="J13">
        <v>-0.83</v>
      </c>
      <c r="K13">
        <v>-1.29</v>
      </c>
      <c r="L13">
        <v>-1.45</v>
      </c>
      <c r="M13">
        <v>-0.02</v>
      </c>
    </row>
    <row r="14" spans="1:13" x14ac:dyDescent="0.25">
      <c r="C14">
        <v>10</v>
      </c>
      <c r="D14">
        <v>0.01</v>
      </c>
      <c r="E14">
        <v>-1.1499999999999999</v>
      </c>
      <c r="F14">
        <v>-1.21</v>
      </c>
      <c r="G14">
        <v>-0.67</v>
      </c>
      <c r="H14">
        <v>-0.92</v>
      </c>
      <c r="I14">
        <v>-0.87</v>
      </c>
      <c r="J14">
        <v>-0.84</v>
      </c>
      <c r="K14">
        <v>-1.18</v>
      </c>
      <c r="L14">
        <v>-1.5</v>
      </c>
      <c r="M14">
        <v>0.21</v>
      </c>
    </row>
    <row r="15" spans="1:13" x14ac:dyDescent="0.25">
      <c r="C15">
        <v>11</v>
      </c>
      <c r="D15">
        <v>0</v>
      </c>
      <c r="E15">
        <v>-1.18</v>
      </c>
      <c r="F15">
        <v>-1.37</v>
      </c>
      <c r="G15">
        <v>-0.69</v>
      </c>
      <c r="H15">
        <v>-0.95</v>
      </c>
      <c r="I15">
        <v>-0.88</v>
      </c>
      <c r="J15">
        <v>-0.83</v>
      </c>
      <c r="K15">
        <v>-1.28</v>
      </c>
      <c r="L15">
        <v>-1.55</v>
      </c>
      <c r="M15">
        <v>0.18</v>
      </c>
    </row>
    <row r="16" spans="1:13" x14ac:dyDescent="0.25">
      <c r="C16">
        <v>12</v>
      </c>
      <c r="D16">
        <v>0.03</v>
      </c>
      <c r="E16">
        <v>-1.17</v>
      </c>
      <c r="F16">
        <v>-1.34</v>
      </c>
      <c r="G16">
        <v>-0.68</v>
      </c>
      <c r="H16">
        <v>-0.95</v>
      </c>
      <c r="I16">
        <v>-0.89</v>
      </c>
      <c r="J16">
        <v>-0.86</v>
      </c>
      <c r="K16">
        <v>-1.28</v>
      </c>
      <c r="L16">
        <v>-1.51</v>
      </c>
      <c r="M16">
        <v>0.19</v>
      </c>
    </row>
    <row r="17" spans="3:13" x14ac:dyDescent="0.25">
      <c r="C17">
        <v>13</v>
      </c>
      <c r="D17">
        <v>-0.16</v>
      </c>
      <c r="E17">
        <v>-1.29</v>
      </c>
      <c r="F17">
        <v>-1.45</v>
      </c>
      <c r="G17">
        <v>-0.51</v>
      </c>
      <c r="H17">
        <v>-0.99</v>
      </c>
      <c r="I17">
        <v>-0.91</v>
      </c>
      <c r="J17">
        <v>-0.86</v>
      </c>
      <c r="K17">
        <v>-1.32</v>
      </c>
      <c r="L17">
        <v>-1.57</v>
      </c>
      <c r="M17">
        <v>0.17</v>
      </c>
    </row>
    <row r="18" spans="3:13" x14ac:dyDescent="0.25">
      <c r="C18">
        <v>14</v>
      </c>
      <c r="D18">
        <v>0.02</v>
      </c>
      <c r="E18">
        <v>-1.01</v>
      </c>
      <c r="F18">
        <v>-1.34</v>
      </c>
      <c r="G18">
        <v>-0.63</v>
      </c>
      <c r="H18">
        <v>-0.96</v>
      </c>
      <c r="I18">
        <v>-0.89</v>
      </c>
      <c r="J18">
        <v>-0.85</v>
      </c>
      <c r="K18">
        <v>-1.28</v>
      </c>
      <c r="L18">
        <v>-1.56</v>
      </c>
      <c r="M18">
        <v>0.16</v>
      </c>
    </row>
    <row r="19" spans="3:13" x14ac:dyDescent="0.25">
      <c r="C19">
        <v>15</v>
      </c>
      <c r="D19">
        <v>-0.02</v>
      </c>
      <c r="E19">
        <v>-1.22</v>
      </c>
      <c r="F19">
        <v>-1.33</v>
      </c>
      <c r="G19">
        <v>-0.68</v>
      </c>
      <c r="H19">
        <v>-0.93</v>
      </c>
      <c r="I19">
        <v>-0.89</v>
      </c>
      <c r="J19">
        <v>-0.87</v>
      </c>
      <c r="K19">
        <v>-1.23</v>
      </c>
      <c r="L19">
        <v>-1.53</v>
      </c>
      <c r="M19">
        <v>0.04</v>
      </c>
    </row>
    <row r="20" spans="3:13" x14ac:dyDescent="0.25">
      <c r="C20">
        <v>16</v>
      </c>
      <c r="D20">
        <v>0.33</v>
      </c>
      <c r="E20">
        <v>-1.0900000000000001</v>
      </c>
      <c r="F20">
        <v>-1.17</v>
      </c>
      <c r="G20">
        <v>-0.6</v>
      </c>
      <c r="H20">
        <v>-0.71</v>
      </c>
      <c r="I20">
        <v>-0.69</v>
      </c>
      <c r="J20">
        <v>-0.71</v>
      </c>
      <c r="K20">
        <v>-1.1599999999999999</v>
      </c>
      <c r="L20">
        <v>-1.4</v>
      </c>
      <c r="M20">
        <v>0.13</v>
      </c>
    </row>
    <row r="21" spans="3:13" x14ac:dyDescent="0.25">
      <c r="C21">
        <v>17</v>
      </c>
      <c r="D21">
        <v>0.38</v>
      </c>
      <c r="E21">
        <v>-1.1499999999999999</v>
      </c>
      <c r="F21">
        <v>-1.32</v>
      </c>
      <c r="G21">
        <v>-0.64</v>
      </c>
      <c r="H21">
        <v>-0.85</v>
      </c>
      <c r="I21">
        <v>-0.81</v>
      </c>
      <c r="J21">
        <v>-0.77</v>
      </c>
      <c r="K21">
        <v>-1.24</v>
      </c>
      <c r="L21">
        <v>-1.54</v>
      </c>
      <c r="M21">
        <v>0.38</v>
      </c>
    </row>
    <row r="22" spans="3:13" x14ac:dyDescent="0.25">
      <c r="C22">
        <v>18</v>
      </c>
      <c r="D22">
        <v>0.61</v>
      </c>
      <c r="E22">
        <v>-1.1200000000000001</v>
      </c>
      <c r="F22">
        <v>-1.24</v>
      </c>
      <c r="G22">
        <v>-0.55000000000000004</v>
      </c>
      <c r="H22">
        <v>-0.79</v>
      </c>
      <c r="I22">
        <v>-0.77</v>
      </c>
      <c r="J22">
        <v>-0.71</v>
      </c>
      <c r="K22">
        <v>-1.19</v>
      </c>
      <c r="L22">
        <v>-1.51</v>
      </c>
      <c r="M22">
        <v>0.37</v>
      </c>
    </row>
    <row r="23" spans="3:13" x14ac:dyDescent="0.25">
      <c r="C23">
        <v>19</v>
      </c>
      <c r="D23">
        <v>0.42</v>
      </c>
      <c r="E23">
        <v>-1.17</v>
      </c>
      <c r="F23">
        <v>-1.27</v>
      </c>
      <c r="G23">
        <v>-0.5</v>
      </c>
      <c r="H23">
        <v>-0.7</v>
      </c>
      <c r="I23">
        <v>-0.63</v>
      </c>
      <c r="J23">
        <v>-0.65</v>
      </c>
      <c r="K23">
        <v>-1.19</v>
      </c>
      <c r="L23">
        <v>-1.5</v>
      </c>
      <c r="M23">
        <v>0.48</v>
      </c>
    </row>
    <row r="24" spans="3:13" x14ac:dyDescent="0.25">
      <c r="C24">
        <v>20</v>
      </c>
      <c r="D24">
        <v>0.56000000000000005</v>
      </c>
      <c r="E24">
        <v>-1.03</v>
      </c>
      <c r="F24">
        <v>-1.04</v>
      </c>
      <c r="G24">
        <v>-0.48</v>
      </c>
      <c r="H24">
        <v>-0.71</v>
      </c>
      <c r="I24">
        <v>-0.67</v>
      </c>
      <c r="J24">
        <v>-0.73</v>
      </c>
      <c r="K24">
        <v>-0.94</v>
      </c>
      <c r="L24">
        <v>-1.32</v>
      </c>
      <c r="M24">
        <v>0.3</v>
      </c>
    </row>
    <row r="26" spans="3:13" x14ac:dyDescent="0.25">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x14ac:dyDescent="0.25">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x14ac:dyDescent="0.2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x14ac:dyDescent="0.2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x14ac:dyDescent="0.25">
      <c r="C30" s="32" t="s">
        <v>79</v>
      </c>
      <c r="D30">
        <v>0.11</v>
      </c>
      <c r="E30">
        <v>0.04</v>
      </c>
      <c r="F30">
        <v>0.05</v>
      </c>
      <c r="G30">
        <v>0.04</v>
      </c>
      <c r="H30">
        <v>0.06</v>
      </c>
      <c r="I30">
        <v>0.05</v>
      </c>
      <c r="J30">
        <v>0.05</v>
      </c>
      <c r="K30">
        <v>0.05</v>
      </c>
      <c r="L30">
        <v>0.04</v>
      </c>
      <c r="M30">
        <v>0.06</v>
      </c>
    </row>
    <row r="55" spans="3:13" ht="18.75" x14ac:dyDescent="0.3">
      <c r="E55" s="19" t="s">
        <v>44</v>
      </c>
    </row>
    <row r="56" spans="3:13" x14ac:dyDescent="0.25">
      <c r="C56" s="17" t="s">
        <v>36</v>
      </c>
      <c r="D56" s="6" t="s">
        <v>10</v>
      </c>
      <c r="E56" s="6" t="s">
        <v>11</v>
      </c>
      <c r="F56" s="6" t="s">
        <v>13</v>
      </c>
      <c r="G56" s="6" t="s">
        <v>14</v>
      </c>
      <c r="H56" s="6" t="s">
        <v>15</v>
      </c>
      <c r="I56" s="6" t="s">
        <v>16</v>
      </c>
      <c r="J56" s="6" t="s">
        <v>12</v>
      </c>
      <c r="K56" s="6" t="s">
        <v>17</v>
      </c>
      <c r="L56" s="6" t="s">
        <v>18</v>
      </c>
      <c r="M56" s="7" t="s">
        <v>19</v>
      </c>
    </row>
    <row r="57" spans="3:13" x14ac:dyDescent="0.25">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x14ac:dyDescent="0.25">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x14ac:dyDescent="0.25">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x14ac:dyDescent="0.3">
      <c r="E112" s="19" t="s">
        <v>45</v>
      </c>
      <c r="F112" s="19"/>
      <c r="G112" s="19"/>
      <c r="H112" s="19"/>
      <c r="I112" s="19"/>
    </row>
    <row r="113" spans="3:13" x14ac:dyDescent="0.25">
      <c r="C113" s="17" t="s">
        <v>36</v>
      </c>
      <c r="D113" s="6" t="s">
        <v>10</v>
      </c>
      <c r="E113" s="6" t="s">
        <v>11</v>
      </c>
      <c r="F113" s="6" t="s">
        <v>13</v>
      </c>
      <c r="G113" s="6" t="s">
        <v>14</v>
      </c>
      <c r="H113" s="6" t="s">
        <v>15</v>
      </c>
      <c r="I113" s="6" t="s">
        <v>16</v>
      </c>
      <c r="J113" s="6" t="s">
        <v>12</v>
      </c>
      <c r="K113" s="6" t="s">
        <v>17</v>
      </c>
      <c r="L113" s="6" t="s">
        <v>18</v>
      </c>
      <c r="M113" s="7" t="s">
        <v>19</v>
      </c>
    </row>
    <row r="114" spans="3:13" ht="15.75" thickBot="1" x14ac:dyDescent="0.3">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x14ac:dyDescent="0.3">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x14ac:dyDescent="0.25">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0"/>
  <sheetViews>
    <sheetView topLeftCell="A4" workbookViewId="0">
      <selection activeCell="A2" sqref="A2"/>
    </sheetView>
  </sheetViews>
  <sheetFormatPr baseColWidth="10" defaultRowHeight="15" x14ac:dyDescent="0.25"/>
  <sheetData>
    <row r="1" spans="1:13" ht="15.75" x14ac:dyDescent="0.25">
      <c r="A1">
        <v>0.46733820729745601</v>
      </c>
      <c r="B1" s="32" t="s">
        <v>77</v>
      </c>
      <c r="C1" s="32" t="s">
        <v>78</v>
      </c>
      <c r="D1" s="32" t="s">
        <v>79</v>
      </c>
    </row>
    <row r="2" spans="1:13" x14ac:dyDescent="0.25">
      <c r="A2" s="31">
        <f>SQRT(20)</f>
        <v>4.4721359549995796</v>
      </c>
    </row>
    <row r="8" spans="1:13" ht="18.75" x14ac:dyDescent="0.3">
      <c r="E8" s="19" t="s">
        <v>49</v>
      </c>
      <c r="F8" s="19"/>
      <c r="G8" s="19"/>
      <c r="H8" s="19"/>
      <c r="I8" s="19"/>
      <c r="J8" s="22"/>
      <c r="K8" s="23"/>
      <c r="L8" s="23"/>
    </row>
    <row r="9" spans="1:13" ht="15.75" thickBot="1" x14ac:dyDescent="0.3">
      <c r="C9" s="20" t="s">
        <v>33</v>
      </c>
      <c r="D9" s="20" t="s">
        <v>0</v>
      </c>
      <c r="E9" s="20" t="s">
        <v>1</v>
      </c>
      <c r="F9" s="20" t="s">
        <v>2</v>
      </c>
      <c r="G9" s="20" t="s">
        <v>3</v>
      </c>
      <c r="H9" s="20" t="s">
        <v>4</v>
      </c>
      <c r="I9" s="20" t="s">
        <v>5</v>
      </c>
      <c r="J9" s="20" t="s">
        <v>6</v>
      </c>
      <c r="K9" s="20" t="s">
        <v>7</v>
      </c>
      <c r="L9" s="20" t="s">
        <v>8</v>
      </c>
      <c r="M9" s="21" t="s">
        <v>9</v>
      </c>
    </row>
    <row r="10" spans="1:13" ht="15.75" thickTop="1" x14ac:dyDescent="0.25">
      <c r="C10" t="s">
        <v>46</v>
      </c>
      <c r="D10">
        <v>160.25</v>
      </c>
      <c r="E10">
        <v>160.25</v>
      </c>
      <c r="F10">
        <v>160.25</v>
      </c>
      <c r="G10">
        <v>160.25</v>
      </c>
      <c r="H10">
        <v>160.25</v>
      </c>
      <c r="I10">
        <v>160.25</v>
      </c>
      <c r="J10">
        <v>160.25</v>
      </c>
      <c r="K10">
        <v>160.25</v>
      </c>
      <c r="L10">
        <v>160.25</v>
      </c>
      <c r="M10">
        <v>160.25</v>
      </c>
    </row>
    <row r="11" spans="1:13" x14ac:dyDescent="0.25">
      <c r="C11" t="s">
        <v>47</v>
      </c>
      <c r="D11">
        <v>152.4</v>
      </c>
      <c r="E11">
        <v>152.4</v>
      </c>
      <c r="F11">
        <v>152.4</v>
      </c>
      <c r="G11">
        <v>152.4</v>
      </c>
      <c r="H11">
        <v>152.4</v>
      </c>
      <c r="I11">
        <v>152.4</v>
      </c>
      <c r="J11">
        <v>152.4</v>
      </c>
      <c r="K11">
        <v>152.4</v>
      </c>
      <c r="L11">
        <v>152.4</v>
      </c>
      <c r="M11">
        <v>152.4</v>
      </c>
    </row>
    <row r="12" spans="1:13" x14ac:dyDescent="0.25">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x14ac:dyDescent="0.25">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2.8022547312739732E-2</v>
      </c>
      <c r="I13" s="1">
        <f>STDEV(Tabelle14[Spalte7])</f>
        <v>2.8022547312739732E-2</v>
      </c>
      <c r="J13" s="1">
        <f>STDEV(Tabelle14[Spalte8])</f>
        <v>2.4942038071454682E-2</v>
      </c>
      <c r="K13" s="1">
        <f>STDEV(Tabelle14[Spalte9])</f>
        <v>0.1128331324987196</v>
      </c>
      <c r="L13" s="1">
        <f>STDEV(Tabelle14[Spalte10])</f>
        <v>7.8369905609635387E-2</v>
      </c>
      <c r="M13" s="1">
        <f>STDEV(Tabelle14[Spalte11])</f>
        <v>0.21041062610749339</v>
      </c>
    </row>
    <row r="14" spans="1:13" x14ac:dyDescent="0.25">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x14ac:dyDescent="0.25">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x14ac:dyDescent="0.3">
      <c r="F42" s="19" t="s">
        <v>50</v>
      </c>
      <c r="G42" s="19"/>
      <c r="H42" s="19"/>
      <c r="I42" s="19"/>
      <c r="J42" s="19"/>
    </row>
    <row r="43" spans="3:13" ht="15.75" thickBot="1" x14ac:dyDescent="0.3">
      <c r="C43" s="20" t="s">
        <v>33</v>
      </c>
      <c r="D43" s="20" t="s">
        <v>0</v>
      </c>
      <c r="E43" s="20" t="s">
        <v>1</v>
      </c>
      <c r="F43" s="20" t="s">
        <v>2</v>
      </c>
      <c r="G43" s="20" t="s">
        <v>3</v>
      </c>
      <c r="H43" s="20" t="s">
        <v>4</v>
      </c>
      <c r="I43" s="20" t="s">
        <v>5</v>
      </c>
      <c r="J43" s="20" t="s">
        <v>6</v>
      </c>
      <c r="K43" s="20" t="s">
        <v>7</v>
      </c>
      <c r="L43" s="20" t="s">
        <v>8</v>
      </c>
      <c r="M43" s="21" t="s">
        <v>9</v>
      </c>
    </row>
    <row r="44" spans="3:13" ht="15.75" thickTop="1" x14ac:dyDescent="0.25">
      <c r="C44" t="s">
        <v>46</v>
      </c>
      <c r="D44">
        <v>85.55</v>
      </c>
      <c r="E44">
        <v>85.55</v>
      </c>
      <c r="F44">
        <v>85.55</v>
      </c>
      <c r="G44">
        <v>85.55</v>
      </c>
      <c r="H44">
        <v>85.55</v>
      </c>
      <c r="I44">
        <v>85.55</v>
      </c>
      <c r="J44">
        <v>85.55</v>
      </c>
      <c r="K44">
        <v>85.55</v>
      </c>
      <c r="L44">
        <v>85.55</v>
      </c>
      <c r="M44">
        <v>85.55</v>
      </c>
    </row>
    <row r="45" spans="3:13" x14ac:dyDescent="0.25">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x14ac:dyDescent="0.25">
      <c r="C46" t="s">
        <v>48</v>
      </c>
      <c r="D46">
        <v>70.55</v>
      </c>
      <c r="E46">
        <v>70.55</v>
      </c>
      <c r="F46">
        <v>70.55</v>
      </c>
      <c r="G46">
        <v>70.55</v>
      </c>
      <c r="H46">
        <v>70.55</v>
      </c>
      <c r="I46">
        <v>70.55</v>
      </c>
      <c r="J46">
        <v>70.55</v>
      </c>
      <c r="K46">
        <v>70.55</v>
      </c>
      <c r="L46">
        <v>70.55</v>
      </c>
      <c r="M46">
        <v>70.55</v>
      </c>
    </row>
    <row r="47" spans="3:13" x14ac:dyDescent="0.25">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2.8022547312739732E-2</v>
      </c>
      <c r="I47" s="1">
        <f>STDEV(Tabelle14[Spalte7])</f>
        <v>2.8022547312739732E-2</v>
      </c>
      <c r="J47" s="1">
        <f>STDEV(Tabelle14[Spalte8])</f>
        <v>2.4942038071454682E-2</v>
      </c>
      <c r="K47" s="1">
        <f>STDEV(Tabelle14[Spalte9])</f>
        <v>0.1128331324987196</v>
      </c>
      <c r="L47" s="1">
        <f>STDEV(Tabelle14[Spalte10])</f>
        <v>7.8369905609635387E-2</v>
      </c>
      <c r="M47" s="1">
        <f>STDEV(Tabelle14[Spalte11])</f>
        <v>0.21041062610749339</v>
      </c>
    </row>
    <row r="48" spans="3:13" x14ac:dyDescent="0.25">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x14ac:dyDescent="0.25">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x14ac:dyDescent="0.3">
      <c r="C78" s="20"/>
      <c r="D78" s="20"/>
      <c r="E78" s="20"/>
      <c r="F78" s="20"/>
      <c r="G78" s="20"/>
      <c r="H78" s="20"/>
      <c r="I78" s="20"/>
      <c r="J78" s="20"/>
      <c r="K78" s="20"/>
      <c r="L78" s="20"/>
      <c r="M78" s="21"/>
    </row>
    <row r="79" spans="3:13" ht="15.75" thickTop="1" x14ac:dyDescent="0.25"/>
    <row r="82" spans="3:13" x14ac:dyDescent="0.25">
      <c r="C82" s="5"/>
      <c r="D82" s="1"/>
      <c r="E82" s="1"/>
      <c r="F82" s="1"/>
      <c r="G82" s="1"/>
      <c r="H82" s="1"/>
      <c r="I82" s="1"/>
      <c r="J82" s="1"/>
      <c r="K82" s="1"/>
      <c r="L82" s="1"/>
      <c r="M82" s="1"/>
    </row>
    <row r="83" spans="3:13" x14ac:dyDescent="0.25">
      <c r="C83" s="5"/>
      <c r="D83" s="1"/>
      <c r="E83" s="1"/>
      <c r="F83" s="1"/>
      <c r="G83" s="1"/>
      <c r="H83" s="1"/>
      <c r="I83" s="1"/>
      <c r="J83" s="1"/>
      <c r="K83" s="1"/>
      <c r="L83" s="1"/>
      <c r="M83" s="1"/>
    </row>
    <row r="84" spans="3:13" x14ac:dyDescent="0.25">
      <c r="C84" s="5"/>
      <c r="D84" s="1"/>
      <c r="E84" s="1"/>
      <c r="F84" s="1"/>
      <c r="G84" s="1"/>
      <c r="H84" s="1"/>
      <c r="I84" s="1"/>
      <c r="J84" s="1"/>
      <c r="K84" s="1"/>
      <c r="L84" s="1"/>
      <c r="M84" s="1"/>
    </row>
    <row r="134" spans="3:13" ht="15.75" thickBot="1" x14ac:dyDescent="0.3">
      <c r="C134" s="20" t="s">
        <v>33</v>
      </c>
      <c r="D134" s="20" t="s">
        <v>0</v>
      </c>
      <c r="E134" s="20" t="s">
        <v>1</v>
      </c>
      <c r="F134" s="20" t="s">
        <v>2</v>
      </c>
      <c r="G134" s="20" t="s">
        <v>3</v>
      </c>
      <c r="H134" s="20" t="s">
        <v>4</v>
      </c>
      <c r="I134" s="20" t="s">
        <v>5</v>
      </c>
      <c r="J134" s="20" t="s">
        <v>6</v>
      </c>
      <c r="K134" s="20" t="s">
        <v>7</v>
      </c>
      <c r="L134" s="20" t="s">
        <v>8</v>
      </c>
      <c r="M134" s="21" t="s">
        <v>9</v>
      </c>
    </row>
    <row r="135" spans="3:13" ht="15.75" thickTop="1" x14ac:dyDescent="0.25">
      <c r="C135" t="s">
        <v>46</v>
      </c>
      <c r="D135">
        <v>160.25</v>
      </c>
      <c r="E135">
        <v>160.25</v>
      </c>
      <c r="F135">
        <v>160.25</v>
      </c>
      <c r="G135">
        <v>160.25</v>
      </c>
      <c r="H135">
        <v>160.25</v>
      </c>
      <c r="I135">
        <v>160.25</v>
      </c>
      <c r="J135">
        <v>160.25</v>
      </c>
      <c r="K135">
        <v>160.25</v>
      </c>
      <c r="L135">
        <v>160.25</v>
      </c>
      <c r="M135">
        <v>160.25</v>
      </c>
    </row>
    <row r="136" spans="3:13" x14ac:dyDescent="0.25">
      <c r="C136" t="s">
        <v>47</v>
      </c>
      <c r="D136">
        <v>152.4</v>
      </c>
      <c r="E136">
        <v>152.4</v>
      </c>
      <c r="F136">
        <v>152.4</v>
      </c>
      <c r="G136">
        <v>152.4</v>
      </c>
      <c r="H136">
        <v>152.4</v>
      </c>
      <c r="I136">
        <v>152.4</v>
      </c>
      <c r="J136">
        <v>152.4</v>
      </c>
      <c r="K136">
        <v>152.4</v>
      </c>
      <c r="L136">
        <v>152.4</v>
      </c>
      <c r="M136">
        <v>152.4</v>
      </c>
    </row>
    <row r="137" spans="3:13" x14ac:dyDescent="0.25">
      <c r="C137" t="s">
        <v>48</v>
      </c>
      <c r="D137">
        <v>147</v>
      </c>
      <c r="E137">
        <v>147</v>
      </c>
      <c r="F137">
        <v>147</v>
      </c>
      <c r="G137">
        <v>147</v>
      </c>
      <c r="H137">
        <v>147</v>
      </c>
      <c r="I137">
        <v>147</v>
      </c>
      <c r="J137">
        <v>147</v>
      </c>
      <c r="K137">
        <v>147</v>
      </c>
      <c r="L137">
        <v>147</v>
      </c>
      <c r="M137">
        <v>147</v>
      </c>
    </row>
    <row r="138" spans="3:13" x14ac:dyDescent="0.25">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2.8022547312739732E-2</v>
      </c>
      <c r="I138" s="1">
        <f>STDEV(Tabelle14[Spalte7])</f>
        <v>2.8022547312739732E-2</v>
      </c>
      <c r="J138" s="1">
        <f>STDEV(Tabelle14[Spalte8])</f>
        <v>2.4942038071454682E-2</v>
      </c>
      <c r="K138" s="1">
        <f>STDEV(Tabelle14[Spalte9])</f>
        <v>0.1128331324987196</v>
      </c>
      <c r="L138" s="1">
        <f>STDEV(Tabelle14[Spalte10])</f>
        <v>7.8369905609635387E-2</v>
      </c>
      <c r="M138" s="1">
        <f>STDEV(Tabelle14[Spalte11])</f>
        <v>0.21041062610749339</v>
      </c>
    </row>
    <row r="139" spans="3:13" x14ac:dyDescent="0.25">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x14ac:dyDescent="0.25">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workbookViewId="0">
      <selection activeCell="E27" sqref="E27:N27"/>
    </sheetView>
  </sheetViews>
  <sheetFormatPr baseColWidth="10" defaultRowHeight="15" x14ac:dyDescent="0.25"/>
  <cols>
    <col min="12" max="15" width="11.42578125" customWidth="1"/>
  </cols>
  <sheetData>
    <row r="1" spans="1:14" ht="15.75" x14ac:dyDescent="0.25">
      <c r="A1">
        <v>0.46733820729745601</v>
      </c>
      <c r="B1" s="32" t="s">
        <v>77</v>
      </c>
      <c r="C1" s="32" t="s">
        <v>78</v>
      </c>
      <c r="D1" s="32" t="s">
        <v>79</v>
      </c>
    </row>
    <row r="2" spans="1:14" x14ac:dyDescent="0.25">
      <c r="A2" s="31">
        <f>SQRT(20)</f>
        <v>4.4721359549995796</v>
      </c>
    </row>
    <row r="3" spans="1:14" ht="28.5" x14ac:dyDescent="0.45">
      <c r="F3" s="24" t="s">
        <v>51</v>
      </c>
    </row>
    <row r="6" spans="1:14" x14ac:dyDescent="0.25">
      <c r="D6" s="18" t="s">
        <v>20</v>
      </c>
      <c r="E6" s="11" t="s">
        <v>0</v>
      </c>
      <c r="F6" s="11" t="s">
        <v>1</v>
      </c>
      <c r="G6" s="11" t="s">
        <v>2</v>
      </c>
      <c r="H6" s="11" t="s">
        <v>3</v>
      </c>
      <c r="I6" s="11" t="s">
        <v>4</v>
      </c>
      <c r="J6" s="11" t="s">
        <v>5</v>
      </c>
      <c r="K6" s="11" t="s">
        <v>6</v>
      </c>
      <c r="L6" s="11" t="s">
        <v>7</v>
      </c>
      <c r="M6" s="11" t="s">
        <v>8</v>
      </c>
      <c r="N6" s="12" t="s">
        <v>9</v>
      </c>
    </row>
    <row r="7" spans="1:14" x14ac:dyDescent="0.25">
      <c r="D7">
        <v>1</v>
      </c>
      <c r="E7">
        <v>2.48</v>
      </c>
      <c r="F7">
        <v>0.81</v>
      </c>
      <c r="G7">
        <v>0.1</v>
      </c>
      <c r="H7">
        <v>-0.08</v>
      </c>
      <c r="I7">
        <v>-0.28000000000000003</v>
      </c>
      <c r="J7">
        <v>-0.3</v>
      </c>
      <c r="K7">
        <v>-0.24</v>
      </c>
      <c r="L7">
        <v>-0.12</v>
      </c>
      <c r="M7">
        <v>1.28</v>
      </c>
      <c r="N7">
        <v>3.78</v>
      </c>
    </row>
    <row r="8" spans="1:14" x14ac:dyDescent="0.25">
      <c r="D8">
        <v>2</v>
      </c>
      <c r="E8">
        <v>2.4500000000000002</v>
      </c>
      <c r="F8">
        <v>0.84</v>
      </c>
      <c r="G8">
        <v>0.12</v>
      </c>
      <c r="H8">
        <v>-0.08</v>
      </c>
      <c r="I8">
        <v>-0.28999999999999998</v>
      </c>
      <c r="J8">
        <v>-0.32</v>
      </c>
      <c r="K8">
        <v>-0.24</v>
      </c>
      <c r="L8">
        <v>-0.11</v>
      </c>
      <c r="M8">
        <v>1.3</v>
      </c>
      <c r="N8">
        <v>3.76</v>
      </c>
    </row>
    <row r="9" spans="1:14" x14ac:dyDescent="0.25">
      <c r="D9">
        <v>3</v>
      </c>
      <c r="E9">
        <v>2.46</v>
      </c>
      <c r="F9">
        <v>0.83</v>
      </c>
      <c r="G9">
        <v>0.14000000000000001</v>
      </c>
      <c r="H9">
        <v>-0.08</v>
      </c>
      <c r="I9">
        <v>-0.3</v>
      </c>
      <c r="J9">
        <v>-0.32</v>
      </c>
      <c r="K9">
        <v>-0.24</v>
      </c>
      <c r="L9">
        <v>-0.06</v>
      </c>
      <c r="M9">
        <v>1.35</v>
      </c>
      <c r="N9">
        <v>3.59</v>
      </c>
    </row>
    <row r="10" spans="1:14" x14ac:dyDescent="0.25">
      <c r="D10">
        <v>4</v>
      </c>
      <c r="E10">
        <v>2.59</v>
      </c>
      <c r="F10">
        <v>0.93</v>
      </c>
      <c r="G10">
        <v>0.19</v>
      </c>
      <c r="H10">
        <v>-0.08</v>
      </c>
      <c r="I10">
        <v>-0.35</v>
      </c>
      <c r="J10">
        <v>-0.36</v>
      </c>
      <c r="K10">
        <v>-0.21</v>
      </c>
      <c r="L10">
        <v>-0.01</v>
      </c>
      <c r="M10">
        <v>1.41</v>
      </c>
      <c r="N10">
        <v>3.56</v>
      </c>
    </row>
    <row r="11" spans="1:14" x14ac:dyDescent="0.25">
      <c r="D11">
        <v>5</v>
      </c>
      <c r="E11">
        <v>2.4500000000000002</v>
      </c>
      <c r="F11">
        <v>0.84</v>
      </c>
      <c r="G11">
        <v>0.12</v>
      </c>
      <c r="H11">
        <v>-0.11</v>
      </c>
      <c r="I11">
        <v>-0.37</v>
      </c>
      <c r="J11">
        <v>-0.39</v>
      </c>
      <c r="K11">
        <v>-0.26</v>
      </c>
      <c r="L11">
        <v>-0.08</v>
      </c>
      <c r="M11">
        <v>1.37</v>
      </c>
      <c r="N11">
        <v>3.65</v>
      </c>
    </row>
    <row r="12" spans="1:14" x14ac:dyDescent="0.25">
      <c r="D12">
        <v>6</v>
      </c>
      <c r="E12">
        <v>2.54</v>
      </c>
      <c r="F12">
        <v>0.83</v>
      </c>
      <c r="G12">
        <v>0.12</v>
      </c>
      <c r="H12">
        <v>-0.06</v>
      </c>
      <c r="I12">
        <v>-0.26</v>
      </c>
      <c r="J12">
        <v>-0.31</v>
      </c>
      <c r="K12">
        <v>-0.25</v>
      </c>
      <c r="L12">
        <v>-0.06</v>
      </c>
      <c r="M12">
        <v>1.37</v>
      </c>
      <c r="N12">
        <v>3.69</v>
      </c>
    </row>
    <row r="13" spans="1:14" x14ac:dyDescent="0.25">
      <c r="D13">
        <v>7</v>
      </c>
      <c r="E13">
        <v>2.4900000000000002</v>
      </c>
      <c r="F13">
        <v>0.86</v>
      </c>
      <c r="G13">
        <v>0.11</v>
      </c>
      <c r="H13">
        <v>-0.09</v>
      </c>
      <c r="I13">
        <v>-0.33</v>
      </c>
      <c r="J13">
        <v>-0.36</v>
      </c>
      <c r="K13">
        <v>-0.27</v>
      </c>
      <c r="L13">
        <v>-0.09</v>
      </c>
      <c r="M13">
        <v>1.35</v>
      </c>
      <c r="N13">
        <v>3.68</v>
      </c>
    </row>
    <row r="14" spans="1:14" x14ac:dyDescent="0.25">
      <c r="D14">
        <v>8</v>
      </c>
      <c r="E14">
        <v>2.5499999999999998</v>
      </c>
      <c r="F14">
        <v>0.87</v>
      </c>
      <c r="G14">
        <v>0.13</v>
      </c>
      <c r="H14">
        <v>-0.08</v>
      </c>
      <c r="I14">
        <v>-0.28999999999999998</v>
      </c>
      <c r="J14">
        <v>-0.32</v>
      </c>
      <c r="K14">
        <v>-0.25</v>
      </c>
      <c r="L14">
        <v>-0.08</v>
      </c>
      <c r="M14">
        <v>1.36</v>
      </c>
      <c r="N14">
        <v>3.65</v>
      </c>
    </row>
    <row r="15" spans="1:14" x14ac:dyDescent="0.25">
      <c r="D15">
        <v>9</v>
      </c>
      <c r="E15">
        <v>2.58</v>
      </c>
      <c r="F15">
        <v>0.84</v>
      </c>
      <c r="G15">
        <v>0.12</v>
      </c>
      <c r="H15">
        <v>-0.06</v>
      </c>
      <c r="I15">
        <v>-0.28000000000000003</v>
      </c>
      <c r="J15">
        <v>-0.32</v>
      </c>
      <c r="K15">
        <v>-0.26</v>
      </c>
      <c r="L15">
        <v>-0.05</v>
      </c>
      <c r="M15">
        <v>1.41</v>
      </c>
      <c r="N15">
        <v>3.58</v>
      </c>
    </row>
    <row r="16" spans="1:14" x14ac:dyDescent="0.25">
      <c r="D16">
        <v>10</v>
      </c>
      <c r="E16">
        <v>2.5299999999999998</v>
      </c>
      <c r="F16">
        <v>0.88</v>
      </c>
      <c r="G16">
        <v>0.14000000000000001</v>
      </c>
      <c r="H16">
        <v>-0.02</v>
      </c>
      <c r="I16">
        <v>-0.18</v>
      </c>
      <c r="J16">
        <v>-0.22</v>
      </c>
      <c r="K16">
        <v>-0.2</v>
      </c>
      <c r="L16">
        <v>-0.1</v>
      </c>
      <c r="M16">
        <v>1.27</v>
      </c>
      <c r="N16">
        <v>3.9</v>
      </c>
    </row>
    <row r="17" spans="4:14" x14ac:dyDescent="0.25">
      <c r="D17">
        <v>11</v>
      </c>
      <c r="E17">
        <v>2.6</v>
      </c>
      <c r="F17">
        <v>0.82</v>
      </c>
      <c r="G17">
        <v>0.1</v>
      </c>
      <c r="H17">
        <v>-0.05</v>
      </c>
      <c r="I17">
        <v>-0.28000000000000003</v>
      </c>
      <c r="J17">
        <v>-0.33</v>
      </c>
      <c r="K17">
        <v>-0.27</v>
      </c>
      <c r="L17">
        <v>-0.1</v>
      </c>
      <c r="M17">
        <v>1.35</v>
      </c>
      <c r="N17">
        <v>3.79</v>
      </c>
    </row>
    <row r="18" spans="4:14" x14ac:dyDescent="0.25">
      <c r="D18">
        <v>12</v>
      </c>
      <c r="E18">
        <v>2.4900000000000002</v>
      </c>
      <c r="F18">
        <v>0.91</v>
      </c>
      <c r="G18">
        <v>0.09</v>
      </c>
      <c r="H18">
        <v>0.09</v>
      </c>
      <c r="I18">
        <v>-0.35</v>
      </c>
      <c r="J18">
        <v>-0.4</v>
      </c>
      <c r="K18">
        <v>-0.32</v>
      </c>
      <c r="L18">
        <v>-0.15</v>
      </c>
      <c r="M18">
        <v>1.38</v>
      </c>
      <c r="N18">
        <v>4.04</v>
      </c>
    </row>
    <row r="19" spans="4:14" x14ac:dyDescent="0.25">
      <c r="D19">
        <v>13</v>
      </c>
      <c r="E19">
        <v>2.4700000000000002</v>
      </c>
      <c r="F19">
        <v>0.8</v>
      </c>
      <c r="G19">
        <v>0.09</v>
      </c>
      <c r="H19">
        <v>-7.0000000000000007E-2</v>
      </c>
      <c r="I19">
        <v>-7.0000000000000007E-2</v>
      </c>
      <c r="J19">
        <v>-0.34</v>
      </c>
      <c r="K19">
        <v>-0.28000000000000003</v>
      </c>
      <c r="L19">
        <v>-0.1</v>
      </c>
      <c r="M19">
        <v>0.63</v>
      </c>
      <c r="N19">
        <v>3.76</v>
      </c>
    </row>
    <row r="20" spans="4:14" x14ac:dyDescent="0.25">
      <c r="D20">
        <v>14</v>
      </c>
      <c r="E20">
        <v>2.48</v>
      </c>
      <c r="F20">
        <v>0.83</v>
      </c>
      <c r="G20">
        <v>0.14000000000000001</v>
      </c>
      <c r="H20">
        <v>-0.04</v>
      </c>
      <c r="I20">
        <v>-0.23</v>
      </c>
      <c r="J20">
        <v>-0.27</v>
      </c>
      <c r="K20">
        <v>-0.24</v>
      </c>
      <c r="L20">
        <v>-0.13</v>
      </c>
      <c r="M20">
        <v>1.33</v>
      </c>
      <c r="N20">
        <v>4.0599999999999996</v>
      </c>
    </row>
    <row r="21" spans="4:14" x14ac:dyDescent="0.25">
      <c r="D21">
        <v>15</v>
      </c>
      <c r="E21">
        <v>2.52</v>
      </c>
      <c r="F21">
        <v>0.81</v>
      </c>
      <c r="G21">
        <v>0.13</v>
      </c>
      <c r="H21">
        <v>-7.0000000000000007E-2</v>
      </c>
      <c r="I21">
        <v>-0.32</v>
      </c>
      <c r="J21">
        <v>-0.35</v>
      </c>
      <c r="K21">
        <v>-0.28999999999999998</v>
      </c>
      <c r="L21">
        <v>-0.12</v>
      </c>
      <c r="M21">
        <v>1.39</v>
      </c>
      <c r="N21">
        <v>4.2</v>
      </c>
    </row>
    <row r="22" spans="4:14" x14ac:dyDescent="0.25">
      <c r="D22">
        <v>16</v>
      </c>
      <c r="E22">
        <v>2.4900000000000002</v>
      </c>
      <c r="F22">
        <v>0.88</v>
      </c>
      <c r="G22">
        <v>0.23</v>
      </c>
      <c r="H22">
        <v>-0.06</v>
      </c>
      <c r="I22">
        <v>-0.32</v>
      </c>
      <c r="J22">
        <v>-0.34</v>
      </c>
      <c r="K22">
        <v>-0.24</v>
      </c>
      <c r="L22">
        <v>-0.33</v>
      </c>
      <c r="M22">
        <v>0.84</v>
      </c>
      <c r="N22">
        <v>3.55</v>
      </c>
    </row>
    <row r="23" spans="4:14" x14ac:dyDescent="0.25">
      <c r="D23">
        <v>17</v>
      </c>
      <c r="E23">
        <v>2.52</v>
      </c>
      <c r="F23">
        <v>0.87</v>
      </c>
      <c r="G23">
        <v>0.15</v>
      </c>
      <c r="H23">
        <v>-0.08</v>
      </c>
      <c r="I23">
        <v>-0.34</v>
      </c>
      <c r="J23">
        <v>-0.37</v>
      </c>
      <c r="K23">
        <v>-0.27</v>
      </c>
      <c r="L23">
        <v>-0.12</v>
      </c>
      <c r="M23">
        <v>1.4</v>
      </c>
      <c r="N23">
        <v>3.88</v>
      </c>
    </row>
    <row r="24" spans="4:14" x14ac:dyDescent="0.25">
      <c r="D24">
        <v>18</v>
      </c>
      <c r="E24">
        <v>2.58</v>
      </c>
      <c r="F24">
        <v>0.88</v>
      </c>
      <c r="G24">
        <v>0.17</v>
      </c>
      <c r="H24">
        <v>-0.06</v>
      </c>
      <c r="I24">
        <v>-0.06</v>
      </c>
      <c r="J24">
        <v>-0.31</v>
      </c>
      <c r="K24">
        <v>-0.26</v>
      </c>
      <c r="L24">
        <v>-0.15</v>
      </c>
      <c r="M24">
        <v>1.34</v>
      </c>
      <c r="N24">
        <v>4.04</v>
      </c>
    </row>
    <row r="25" spans="4:14" x14ac:dyDescent="0.25">
      <c r="D25">
        <v>19</v>
      </c>
      <c r="E25">
        <v>2.6</v>
      </c>
      <c r="F25">
        <v>0.89</v>
      </c>
      <c r="G25">
        <v>0.16</v>
      </c>
      <c r="H25">
        <v>-7.0000000000000007E-2</v>
      </c>
      <c r="I25">
        <v>-0.34</v>
      </c>
      <c r="J25">
        <v>-0.36</v>
      </c>
      <c r="K25">
        <v>-0.27</v>
      </c>
      <c r="L25">
        <v>-0.17</v>
      </c>
      <c r="M25">
        <v>1.24</v>
      </c>
      <c r="N25">
        <v>4.1100000000000003</v>
      </c>
    </row>
    <row r="26" spans="4:14" x14ac:dyDescent="0.25">
      <c r="D26">
        <v>20</v>
      </c>
      <c r="E26">
        <v>2.6</v>
      </c>
      <c r="F26">
        <v>0.89</v>
      </c>
      <c r="G26">
        <v>0.18</v>
      </c>
      <c r="H26">
        <v>-7.0000000000000007E-2</v>
      </c>
      <c r="I26">
        <v>-0.31</v>
      </c>
      <c r="J26">
        <v>-0.33</v>
      </c>
      <c r="K26">
        <v>-0.27</v>
      </c>
      <c r="L26">
        <v>-0.11</v>
      </c>
      <c r="M26">
        <v>1.39</v>
      </c>
      <c r="N26">
        <v>3.81</v>
      </c>
    </row>
    <row r="27" spans="4:14" x14ac:dyDescent="0.25">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x14ac:dyDescent="0.25">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x14ac:dyDescent="0.2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x14ac:dyDescent="0.2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x14ac:dyDescent="0.25">
      <c r="D31" s="32" t="s">
        <v>79</v>
      </c>
      <c r="E31">
        <v>2.5000000000000001E-2</v>
      </c>
      <c r="F31">
        <v>1.7000000000000001E-2</v>
      </c>
      <c r="G31">
        <v>1.7000000000000001E-2</v>
      </c>
      <c r="H31">
        <v>1.9E-2</v>
      </c>
      <c r="I31">
        <v>0.04</v>
      </c>
      <c r="J31">
        <v>1.9E-2</v>
      </c>
      <c r="K31">
        <v>1.2999999999999999E-2</v>
      </c>
      <c r="L31">
        <v>0.03</v>
      </c>
      <c r="M31">
        <v>0.1</v>
      </c>
      <c r="N31">
        <v>0.1</v>
      </c>
    </row>
    <row r="32" spans="4:14" ht="15.75" x14ac:dyDescent="0.25">
      <c r="D32" s="32" t="s">
        <v>112</v>
      </c>
      <c r="E32">
        <f t="shared" ref="E32:N32" si="2">ABS(ABS(MIN(E7:E26)-ABS(MAX(E7:E26))))</f>
        <v>0.14999999999999991</v>
      </c>
      <c r="F32">
        <f t="shared" si="2"/>
        <v>0.13</v>
      </c>
      <c r="G32">
        <f t="shared" si="2"/>
        <v>0.14000000000000001</v>
      </c>
      <c r="H32">
        <f t="shared" si="2"/>
        <v>0.2</v>
      </c>
      <c r="I32">
        <f t="shared" si="2"/>
        <v>0.43</v>
      </c>
      <c r="J32">
        <f t="shared" si="2"/>
        <v>0.62</v>
      </c>
      <c r="K32">
        <f t="shared" si="2"/>
        <v>0.52</v>
      </c>
      <c r="L32">
        <f t="shared" si="2"/>
        <v>0.34</v>
      </c>
      <c r="M32">
        <f t="shared" si="2"/>
        <v>0.77999999999999992</v>
      </c>
      <c r="N32">
        <f t="shared" si="2"/>
        <v>0.65000000000000036</v>
      </c>
    </row>
    <row r="33" spans="4:14" x14ac:dyDescent="0.25">
      <c r="D33" s="37" t="s">
        <v>113</v>
      </c>
      <c r="E33">
        <f>MAX(E32:N32)</f>
        <v>0.77999999999999992</v>
      </c>
    </row>
    <row r="42" spans="4:14" ht="18.75" x14ac:dyDescent="0.3">
      <c r="H42" s="19" t="s">
        <v>57</v>
      </c>
      <c r="I42" s="19"/>
      <c r="J42" s="19"/>
    </row>
    <row r="44" spans="4:14" x14ac:dyDescent="0.25">
      <c r="D44" s="18" t="s">
        <v>20</v>
      </c>
      <c r="E44" s="11" t="s">
        <v>0</v>
      </c>
      <c r="F44" s="11" t="s">
        <v>1</v>
      </c>
      <c r="G44" s="11" t="s">
        <v>2</v>
      </c>
      <c r="H44" s="11" t="s">
        <v>3</v>
      </c>
      <c r="I44" s="11" t="s">
        <v>4</v>
      </c>
      <c r="J44" s="11" t="s">
        <v>5</v>
      </c>
      <c r="K44" s="11" t="s">
        <v>6</v>
      </c>
      <c r="L44" s="11" t="s">
        <v>7</v>
      </c>
      <c r="M44" s="11" t="s">
        <v>8</v>
      </c>
      <c r="N44" s="12" t="s">
        <v>9</v>
      </c>
    </row>
    <row r="45" spans="4:14" x14ac:dyDescent="0.25">
      <c r="D45" t="s">
        <v>52</v>
      </c>
      <c r="E45">
        <f t="shared" ref="E45:N45" si="3">STDEVA(E7:E26)</f>
        <v>5.3437124883263222E-2</v>
      </c>
      <c r="F45">
        <f t="shared" si="3"/>
        <v>3.5758694194927144E-2</v>
      </c>
      <c r="G45">
        <f t="shared" si="3"/>
        <v>3.5729244987382724E-2</v>
      </c>
      <c r="H45">
        <f t="shared" si="3"/>
        <v>4.0249223594996199E-2</v>
      </c>
      <c r="I45">
        <f t="shared" si="3"/>
        <v>8.5092828567889578E-2</v>
      </c>
      <c r="J45">
        <f t="shared" si="3"/>
        <v>4.0509907819926555E-2</v>
      </c>
      <c r="K45">
        <f t="shared" si="3"/>
        <v>2.661123624969116E-2</v>
      </c>
      <c r="L45">
        <f t="shared" si="3"/>
        <v>6.3627203715325875E-2</v>
      </c>
      <c r="M45">
        <f t="shared" si="3"/>
        <v>0.19771324264143297</v>
      </c>
      <c r="N45">
        <f t="shared" si="3"/>
        <v>0.19773453762158261</v>
      </c>
    </row>
    <row r="46" spans="4:14" x14ac:dyDescent="0.25">
      <c r="D46" t="s">
        <v>46</v>
      </c>
      <c r="E46">
        <f>STDEV(Tabelle14[Spalte2])</f>
        <v>0.27030002823373267</v>
      </c>
      <c r="F46">
        <f>STDEV(Tabelle14[Spalte3])</f>
        <v>0.11573449651772093</v>
      </c>
      <c r="G46">
        <f>STDEV(Tabelle14[Spalte4])</f>
        <v>8.5587751214146704E-2</v>
      </c>
      <c r="H46">
        <f>STDEV(Tabelle14[Spalte5])</f>
        <v>3.592389616661136E-2</v>
      </c>
      <c r="I46">
        <f>STDEV(Tabelle14[Spalte7])</f>
        <v>2.8022547312739732E-2</v>
      </c>
      <c r="J46">
        <f>STDEV(Tabelle14[Spalte7])</f>
        <v>2.8022547312739732E-2</v>
      </c>
      <c r="K46">
        <f>STDEV(Tabelle14[Spalte8])</f>
        <v>2.4942038071454682E-2</v>
      </c>
      <c r="L46">
        <f>STDEV(Tabelle14[Spalte9])</f>
        <v>0.1128331324987196</v>
      </c>
      <c r="M46">
        <f>STDEV(Tabelle14[Spalte10])</f>
        <v>7.8369905609635387E-2</v>
      </c>
      <c r="N46">
        <f>STDEV(Tabelle14[Spalte11])</f>
        <v>0.21041062610749339</v>
      </c>
    </row>
    <row r="47" spans="4:14" x14ac:dyDescent="0.25">
      <c r="D47" t="s">
        <v>53</v>
      </c>
      <c r="E47" s="1">
        <f>STDEV(Tabelle1419[MP1a])</f>
        <v>0.4156108190858081</v>
      </c>
      <c r="F47" s="1">
        <f>STDEV(Tabelle1419[MP2a])</f>
        <v>0.13784048752090203</v>
      </c>
      <c r="G47" s="1">
        <f>STDEV(Tabelle1419[MP3a])</f>
        <v>9.8247719459969976E-2</v>
      </c>
      <c r="H47" s="1">
        <f>STDEV(Tabelle1419[MP4a])</f>
        <v>5.3455741879327438E-2</v>
      </c>
      <c r="I47" s="1">
        <f>STDEV(Tabelle1419[MP5a])</f>
        <v>6.0317785885405518E-2</v>
      </c>
      <c r="J47" s="1">
        <f>STDEV(Tabelle1419[MP6a])</f>
        <v>4.7527082062880359E-2</v>
      </c>
      <c r="K47" s="1">
        <f>STDEV(Tabelle1419[MP7a])</f>
        <v>2.8382310609877344E-2</v>
      </c>
      <c r="L47" s="1">
        <f>STDEV(Tabelle1419[MP8a])</f>
        <v>0.13217635278405179</v>
      </c>
      <c r="M47" s="1">
        <f>STDEV(Tabelle1419[MP9a])</f>
        <v>0.12059357552339342</v>
      </c>
      <c r="N47" s="1">
        <f>STDEV(Tabelle1419[MP10a])</f>
        <v>0.29073043013509225</v>
      </c>
    </row>
    <row r="48" spans="4:14" x14ac:dyDescent="0.25">
      <c r="D48" t="s">
        <v>54</v>
      </c>
      <c r="E48">
        <f>STDEV(Tabelle2[MP1a])</f>
        <v>0.45378959882306691</v>
      </c>
      <c r="F48">
        <f>STDEV(Tabelle2[MP2a])</f>
        <v>0.12130431501849086</v>
      </c>
      <c r="G48">
        <f>STDEV(Tabelle2[MP3a])</f>
        <v>6.8092429442401306E-2</v>
      </c>
      <c r="H48">
        <f>STDEV(Tabelle2[MP4a])</f>
        <v>5.0770380921826529E-2</v>
      </c>
      <c r="I48">
        <f>STDEV(Tabelle2[MP5a])</f>
        <v>0.10287447640079071</v>
      </c>
      <c r="J48">
        <f>STDEV(Tabelle2[MP6a])</f>
        <v>0.16392873933190411</v>
      </c>
      <c r="K48">
        <f>STDEV(Tabelle2[MP7a])</f>
        <v>0.218855275419505</v>
      </c>
      <c r="L48">
        <f>STDEV(Tabelle2[MP8a])</f>
        <v>0.23452303219850071</v>
      </c>
      <c r="M48">
        <f>STDEV(Tabelle2[MP9a])</f>
        <v>0.21083792727815212</v>
      </c>
      <c r="N48">
        <f>STDEV(Tabelle2[MP10a])</f>
        <v>0.43154678955930992</v>
      </c>
    </row>
    <row r="78" spans="5:5" ht="18.75" x14ac:dyDescent="0.3">
      <c r="E78"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workbookViewId="0">
      <selection activeCell="D25" sqref="D25:K25"/>
    </sheetView>
  </sheetViews>
  <sheetFormatPr baseColWidth="10" defaultRowHeight="15" x14ac:dyDescent="0.25"/>
  <sheetData>
    <row r="1" spans="1:11" ht="15.75" x14ac:dyDescent="0.25">
      <c r="A1">
        <v>0.46733820729745601</v>
      </c>
      <c r="B1" s="32" t="s">
        <v>77</v>
      </c>
      <c r="C1" s="32" t="s">
        <v>78</v>
      </c>
      <c r="D1" s="32" t="s">
        <v>79</v>
      </c>
    </row>
    <row r="2" spans="1:11" ht="18.75" x14ac:dyDescent="0.3">
      <c r="A2" s="31">
        <f>SQRT(20)</f>
        <v>4.4721359549995796</v>
      </c>
      <c r="D2" s="19" t="s">
        <v>55</v>
      </c>
    </row>
    <row r="4" spans="1:11" x14ac:dyDescent="0.25">
      <c r="C4" s="25" t="s">
        <v>20</v>
      </c>
      <c r="D4" s="26" t="s">
        <v>1</v>
      </c>
      <c r="E4" s="26" t="s">
        <v>2</v>
      </c>
      <c r="F4" s="26" t="s">
        <v>3</v>
      </c>
      <c r="G4" s="26" t="s">
        <v>4</v>
      </c>
      <c r="H4" s="26" t="s">
        <v>5</v>
      </c>
      <c r="I4" s="26" t="s">
        <v>6</v>
      </c>
      <c r="J4" s="26" t="s">
        <v>7</v>
      </c>
      <c r="K4" s="26" t="s">
        <v>8</v>
      </c>
    </row>
    <row r="5" spans="1:11" x14ac:dyDescent="0.25">
      <c r="C5">
        <v>1</v>
      </c>
      <c r="D5">
        <v>-0.94</v>
      </c>
      <c r="E5">
        <v>-1.67</v>
      </c>
      <c r="F5">
        <v>-0.71</v>
      </c>
      <c r="G5">
        <v>-1.04</v>
      </c>
      <c r="H5">
        <v>-1.06</v>
      </c>
      <c r="I5">
        <v>-0.87</v>
      </c>
      <c r="J5">
        <v>-1.48</v>
      </c>
      <c r="K5">
        <v>-1.45</v>
      </c>
    </row>
    <row r="6" spans="1:11" x14ac:dyDescent="0.25">
      <c r="C6">
        <v>2</v>
      </c>
      <c r="D6">
        <v>-0.91</v>
      </c>
      <c r="E6">
        <v>-1.67</v>
      </c>
      <c r="F6">
        <v>-0.69</v>
      </c>
      <c r="G6">
        <v>-0.99</v>
      </c>
      <c r="H6">
        <v>-1.03</v>
      </c>
      <c r="I6">
        <v>-0.83</v>
      </c>
      <c r="J6">
        <v>-1.46</v>
      </c>
      <c r="K6">
        <v>-1.46</v>
      </c>
    </row>
    <row r="7" spans="1:11" x14ac:dyDescent="0.25">
      <c r="C7">
        <v>3</v>
      </c>
      <c r="D7">
        <v>-0.88</v>
      </c>
      <c r="E7">
        <v>-1.66</v>
      </c>
      <c r="F7">
        <v>-0.71</v>
      </c>
      <c r="G7">
        <v>-1.06</v>
      </c>
      <c r="H7">
        <v>-1.1100000000000001</v>
      </c>
      <c r="I7">
        <v>-0.89</v>
      </c>
      <c r="J7">
        <v>-1.5</v>
      </c>
      <c r="K7">
        <v>-1.49</v>
      </c>
    </row>
    <row r="8" spans="1:11" x14ac:dyDescent="0.25">
      <c r="C8">
        <v>4</v>
      </c>
      <c r="D8">
        <v>-1.01</v>
      </c>
      <c r="E8">
        <v>-1.75</v>
      </c>
      <c r="F8">
        <v>-0.71</v>
      </c>
      <c r="G8">
        <v>-1.04</v>
      </c>
      <c r="H8">
        <v>-1.1000000000000001</v>
      </c>
      <c r="I8">
        <v>-0.82</v>
      </c>
      <c r="J8">
        <v>-1.65</v>
      </c>
      <c r="K8">
        <v>-1.5</v>
      </c>
    </row>
    <row r="9" spans="1:11" x14ac:dyDescent="0.25">
      <c r="C9">
        <v>5</v>
      </c>
      <c r="D9">
        <v>-0.87</v>
      </c>
      <c r="E9">
        <v>-1.61</v>
      </c>
      <c r="F9">
        <v>-0.65</v>
      </c>
      <c r="G9">
        <v>-1.01</v>
      </c>
      <c r="H9">
        <v>-1.02</v>
      </c>
      <c r="I9">
        <v>-0.82</v>
      </c>
      <c r="J9">
        <v>-1.4</v>
      </c>
      <c r="K9">
        <v>-1.48</v>
      </c>
    </row>
    <row r="10" spans="1:11" x14ac:dyDescent="0.25">
      <c r="C10">
        <v>6</v>
      </c>
      <c r="D10">
        <v>-0.94</v>
      </c>
      <c r="E10">
        <v>-1.67</v>
      </c>
      <c r="F10">
        <v>-0.76</v>
      </c>
      <c r="G10">
        <v>-1.1100000000000001</v>
      </c>
      <c r="H10">
        <v>-1.1100000000000001</v>
      </c>
      <c r="I10">
        <v>-0.9</v>
      </c>
      <c r="J10">
        <v>-1.5</v>
      </c>
      <c r="K10">
        <v>-1.47</v>
      </c>
    </row>
    <row r="11" spans="1:11" x14ac:dyDescent="0.25">
      <c r="C11">
        <v>7</v>
      </c>
      <c r="D11">
        <v>-0.89</v>
      </c>
      <c r="E11">
        <v>-1.62</v>
      </c>
      <c r="F11">
        <v>-0.68</v>
      </c>
      <c r="G11">
        <v>-1</v>
      </c>
      <c r="H11">
        <v>-1.03</v>
      </c>
      <c r="I11">
        <v>-0.83</v>
      </c>
      <c r="J11">
        <v>-1.39</v>
      </c>
      <c r="K11">
        <v>-1.46</v>
      </c>
    </row>
    <row r="12" spans="1:11" x14ac:dyDescent="0.25">
      <c r="C12">
        <v>8</v>
      </c>
      <c r="D12">
        <v>-0.89</v>
      </c>
      <c r="E12">
        <v>-1.65</v>
      </c>
      <c r="F12">
        <v>-0.73</v>
      </c>
      <c r="G12">
        <v>-1.07</v>
      </c>
      <c r="H12">
        <v>-1.0900000000000001</v>
      </c>
      <c r="I12">
        <v>-0.86</v>
      </c>
      <c r="J12">
        <v>-1.52</v>
      </c>
      <c r="K12">
        <v>-1.52</v>
      </c>
    </row>
    <row r="13" spans="1:11" x14ac:dyDescent="0.25">
      <c r="C13">
        <v>9</v>
      </c>
      <c r="D13">
        <v>-0.93</v>
      </c>
      <c r="E13">
        <v>-1.68</v>
      </c>
      <c r="F13">
        <v>-0.73</v>
      </c>
      <c r="G13">
        <v>-1.08</v>
      </c>
      <c r="H13">
        <v>-1.07</v>
      </c>
      <c r="I13">
        <v>-0.85</v>
      </c>
      <c r="J13">
        <v>-1.47</v>
      </c>
      <c r="K13">
        <v>-1.49</v>
      </c>
    </row>
    <row r="14" spans="1:11" x14ac:dyDescent="0.25">
      <c r="C14">
        <v>10</v>
      </c>
      <c r="D14">
        <v>-0.92</v>
      </c>
      <c r="E14">
        <v>-1.67</v>
      </c>
      <c r="F14">
        <v>-0.81</v>
      </c>
      <c r="G14">
        <v>-1.17</v>
      </c>
      <c r="H14">
        <v>-1.1599999999999999</v>
      </c>
      <c r="I14">
        <v>-0.92</v>
      </c>
      <c r="J14">
        <v>-1.5</v>
      </c>
      <c r="K14">
        <v>-1.48</v>
      </c>
    </row>
    <row r="15" spans="1:11" x14ac:dyDescent="0.25">
      <c r="C15">
        <v>11</v>
      </c>
      <c r="D15">
        <v>-0.93</v>
      </c>
      <c r="E15">
        <v>-1.67</v>
      </c>
      <c r="F15">
        <v>-0.74</v>
      </c>
      <c r="G15">
        <v>-1.07</v>
      </c>
      <c r="H15">
        <v>-1.07</v>
      </c>
      <c r="I15">
        <v>-0.85</v>
      </c>
      <c r="J15">
        <v>-1.38</v>
      </c>
      <c r="K15">
        <v>-1.39</v>
      </c>
    </row>
    <row r="16" spans="1:11" x14ac:dyDescent="0.25">
      <c r="C16">
        <v>12</v>
      </c>
      <c r="D16">
        <v>-0.89</v>
      </c>
      <c r="E16">
        <v>-1.58</v>
      </c>
      <c r="F16">
        <v>-0.67</v>
      </c>
      <c r="G16">
        <v>-0.97</v>
      </c>
      <c r="H16">
        <v>-0.96</v>
      </c>
      <c r="I16">
        <v>-0.78</v>
      </c>
      <c r="J16">
        <v>-1.27</v>
      </c>
      <c r="K16">
        <v>-1.47</v>
      </c>
    </row>
    <row r="17" spans="3:11" x14ac:dyDescent="0.25">
      <c r="C17">
        <v>13</v>
      </c>
      <c r="D17">
        <v>-0.91</v>
      </c>
      <c r="E17">
        <v>-1.62</v>
      </c>
      <c r="F17">
        <v>-0.68</v>
      </c>
      <c r="G17">
        <v>-1.01</v>
      </c>
      <c r="H17">
        <v>-1.01</v>
      </c>
      <c r="I17">
        <v>-0.78</v>
      </c>
      <c r="J17">
        <v>-1.36</v>
      </c>
      <c r="K17">
        <v>-1.5</v>
      </c>
    </row>
    <row r="18" spans="3:11" x14ac:dyDescent="0.25">
      <c r="C18">
        <v>14</v>
      </c>
      <c r="D18">
        <v>-0.92</v>
      </c>
      <c r="E18">
        <v>-1.66</v>
      </c>
      <c r="F18">
        <v>-0.76</v>
      </c>
      <c r="G18">
        <v>-1.08</v>
      </c>
      <c r="H18">
        <v>-1.06</v>
      </c>
      <c r="I18">
        <v>-0.83</v>
      </c>
      <c r="J18">
        <v>-1.46</v>
      </c>
      <c r="K18">
        <v>-1.52</v>
      </c>
    </row>
    <row r="19" spans="3:11" x14ac:dyDescent="0.25">
      <c r="C19">
        <v>15</v>
      </c>
      <c r="D19">
        <v>-0.92</v>
      </c>
      <c r="E19">
        <v>-1.65</v>
      </c>
      <c r="F19">
        <v>-0.72</v>
      </c>
      <c r="G19">
        <v>-1.05</v>
      </c>
      <c r="H19">
        <v>-1.05</v>
      </c>
      <c r="I19">
        <v>-0.8</v>
      </c>
      <c r="J19">
        <v>-1.4</v>
      </c>
      <c r="K19">
        <v>-1.53</v>
      </c>
    </row>
    <row r="20" spans="3:11" x14ac:dyDescent="0.25">
      <c r="C20">
        <v>16</v>
      </c>
      <c r="D20">
        <v>-0.97</v>
      </c>
      <c r="E20">
        <v>-1.81</v>
      </c>
      <c r="F20">
        <v>-0.74</v>
      </c>
      <c r="G20">
        <v>-1.07</v>
      </c>
      <c r="H20">
        <v>-1.0900000000000001</v>
      </c>
      <c r="I20">
        <v>-0.88</v>
      </c>
      <c r="J20">
        <v>-1.62</v>
      </c>
      <c r="K20">
        <v>-1.58</v>
      </c>
    </row>
    <row r="21" spans="3:11" x14ac:dyDescent="0.25">
      <c r="C21">
        <v>17</v>
      </c>
      <c r="D21">
        <v>-0.9</v>
      </c>
      <c r="E21">
        <v>-1.65</v>
      </c>
      <c r="F21">
        <v>-0.7</v>
      </c>
      <c r="G21">
        <v>-1.01</v>
      </c>
      <c r="H21">
        <v>-1.01</v>
      </c>
      <c r="I21">
        <v>-0.81</v>
      </c>
      <c r="J21">
        <v>-1.4</v>
      </c>
      <c r="K21">
        <v>-1.52</v>
      </c>
    </row>
    <row r="22" spans="3:11" x14ac:dyDescent="0.25">
      <c r="C22">
        <v>18</v>
      </c>
      <c r="D22">
        <v>-0.92</v>
      </c>
      <c r="E22">
        <v>-1.66</v>
      </c>
      <c r="F22">
        <v>-0.71</v>
      </c>
      <c r="G22">
        <v>-1.02</v>
      </c>
      <c r="H22">
        <v>-1.02</v>
      </c>
      <c r="I22">
        <v>-0.78</v>
      </c>
      <c r="J22">
        <v>-1.39</v>
      </c>
      <c r="K22">
        <v>-1.48</v>
      </c>
    </row>
    <row r="23" spans="3:11" x14ac:dyDescent="0.25">
      <c r="C23">
        <v>19</v>
      </c>
      <c r="D23">
        <v>-0.88</v>
      </c>
      <c r="E23">
        <v>-1.64</v>
      </c>
      <c r="F23">
        <v>-0.74</v>
      </c>
      <c r="G23">
        <v>-1.02</v>
      </c>
      <c r="H23">
        <v>-1.01</v>
      </c>
      <c r="I23">
        <v>-0.8</v>
      </c>
      <c r="J23">
        <v>-1.33</v>
      </c>
      <c r="K23">
        <v>-1.45</v>
      </c>
    </row>
    <row r="24" spans="3:11" x14ac:dyDescent="0.25">
      <c r="C24">
        <v>20</v>
      </c>
      <c r="D24">
        <v>-0.92</v>
      </c>
      <c r="E24">
        <v>-1.69</v>
      </c>
      <c r="F24">
        <v>-0.74</v>
      </c>
      <c r="G24">
        <v>-1.05</v>
      </c>
      <c r="H24">
        <v>-1.05</v>
      </c>
      <c r="I24">
        <v>-0.83</v>
      </c>
      <c r="J24">
        <v>-1.39</v>
      </c>
      <c r="K24">
        <v>-1.54</v>
      </c>
    </row>
    <row r="25" spans="3:11" x14ac:dyDescent="0.25">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x14ac:dyDescent="0.25">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x14ac:dyDescent="0.2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x14ac:dyDescent="0.2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x14ac:dyDescent="0.25">
      <c r="C29" s="32" t="s">
        <v>79</v>
      </c>
      <c r="D29">
        <v>1.6E-2</v>
      </c>
      <c r="E29">
        <v>2.3E-2</v>
      </c>
      <c r="F29">
        <v>1.7999999999999999E-2</v>
      </c>
      <c r="G29">
        <v>2.3E-2</v>
      </c>
      <c r="H29">
        <v>2.1999999999999999E-2</v>
      </c>
      <c r="I29">
        <v>0.02</v>
      </c>
      <c r="J29">
        <v>0.05</v>
      </c>
      <c r="K29">
        <v>1.9E-2</v>
      </c>
    </row>
    <row r="30" spans="3:11" ht="15.75" x14ac:dyDescent="0.25">
      <c r="C30" s="32" t="s">
        <v>112</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x14ac:dyDescent="0.25">
      <c r="C31" s="37" t="s">
        <v>111</v>
      </c>
      <c r="D31">
        <f>MAX(D30:K30)</f>
        <v>3.39</v>
      </c>
    </row>
    <row r="34" spans="3:11" ht="18.75" x14ac:dyDescent="0.3">
      <c r="E34" s="19" t="s">
        <v>57</v>
      </c>
      <c r="F34" s="19"/>
      <c r="G34" s="19"/>
    </row>
    <row r="36" spans="3:11" x14ac:dyDescent="0.25">
      <c r="C36" s="25" t="s">
        <v>20</v>
      </c>
      <c r="D36" s="26" t="s">
        <v>11</v>
      </c>
      <c r="E36" s="26" t="s">
        <v>13</v>
      </c>
      <c r="F36" s="26" t="s">
        <v>14</v>
      </c>
      <c r="G36" s="26" t="s">
        <v>15</v>
      </c>
      <c r="H36" s="26" t="s">
        <v>16</v>
      </c>
      <c r="I36" s="26" t="s">
        <v>12</v>
      </c>
      <c r="J36" s="26" t="s">
        <v>17</v>
      </c>
      <c r="K36" s="26" t="s">
        <v>18</v>
      </c>
    </row>
    <row r="37" spans="3:11" x14ac:dyDescent="0.25">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x14ac:dyDescent="0.25">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x14ac:dyDescent="0.25">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x14ac:dyDescent="0.25">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x14ac:dyDescent="0.3">
      <c r="E62" s="19" t="s">
        <v>58</v>
      </c>
    </row>
    <row r="64" spans="3:11" x14ac:dyDescent="0.25">
      <c r="C64" s="25" t="s">
        <v>20</v>
      </c>
      <c r="D64" s="26" t="s">
        <v>1</v>
      </c>
      <c r="E64" s="26" t="s">
        <v>2</v>
      </c>
      <c r="F64" s="26" t="s">
        <v>3</v>
      </c>
      <c r="G64" s="26" t="s">
        <v>4</v>
      </c>
      <c r="H64" s="26" t="s">
        <v>5</v>
      </c>
      <c r="I64" s="26" t="s">
        <v>6</v>
      </c>
      <c r="J64" s="26" t="s">
        <v>7</v>
      </c>
      <c r="K64" s="26" t="s">
        <v>8</v>
      </c>
    </row>
    <row r="65" spans="3:11" ht="15.75" thickBot="1" x14ac:dyDescent="0.3">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x14ac:dyDescent="0.25">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x14ac:dyDescent="0.3">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x14ac:dyDescent="0.25">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x14ac:dyDescent="0.35">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21</vt:i4>
      </vt:variant>
    </vt:vector>
  </HeadingPairs>
  <TitlesOfParts>
    <vt:vector size="21"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BenchmarkingTrial</vt:lpstr>
      <vt:lpstr>F19</vt:lpstr>
      <vt:lpstr>Zusammenfassung P. Maifeld</vt:lpstr>
      <vt:lpstr>TextVersuch</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Kaffanke, Benedikt @ PLE</cp:lastModifiedBy>
  <cp:lastPrinted>2014-03-05T09:00:48Z</cp:lastPrinted>
  <dcterms:created xsi:type="dcterms:W3CDTF">2013-10-29T16:47:03Z</dcterms:created>
  <dcterms:modified xsi:type="dcterms:W3CDTF">2014-03-05T13:25:38Z</dcterms:modified>
</cp:coreProperties>
</file>