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0920" windowHeight="13620" activeTab="8"/>
  </bookViews>
  <sheets>
    <sheet name="nFxxFräs" sheetId="1" r:id="rId1"/>
    <sheet name="nF17fräs" sheetId="3" r:id="rId2"/>
    <sheet name="nF18Fräs" sheetId="4" r:id="rId3"/>
    <sheet name="Gegenüberstelungen FräsBieg" sheetId="2" r:id="rId4"/>
    <sheet name="LaborVergleich" sheetId="5" r:id="rId5"/>
    <sheet name="nF13fräs" sheetId="6" r:id="rId6"/>
    <sheet name="Vergl.Fäs" sheetId="7" r:id="rId7"/>
    <sheet name="FotosDiagramm" sheetId="8" r:id="rId8"/>
    <sheet name="VerzugVorherProzess" sheetId="9" r:id="rId9"/>
  </sheets>
  <externalReferences>
    <externalReference r:id="rId10"/>
  </externalReferences>
  <calcPr calcId="125725"/>
</workbook>
</file>

<file path=xl/calcChain.xml><?xml version="1.0" encoding="utf-8"?>
<calcChain xmlns="http://schemas.openxmlformats.org/spreadsheetml/2006/main">
  <c r="M25" i="9"/>
  <c r="M23"/>
  <c r="L23"/>
  <c r="K23"/>
  <c r="J23"/>
  <c r="I23"/>
  <c r="H23"/>
  <c r="G23"/>
  <c r="F23"/>
  <c r="E23"/>
  <c r="D23"/>
  <c r="M20"/>
  <c r="M18"/>
  <c r="L18"/>
  <c r="K18"/>
  <c r="J18"/>
  <c r="I18"/>
  <c r="H18"/>
  <c r="G18"/>
  <c r="F18"/>
  <c r="E18"/>
  <c r="D18"/>
  <c r="M15"/>
  <c r="M13"/>
  <c r="L13"/>
  <c r="K13"/>
  <c r="J13"/>
  <c r="I13"/>
  <c r="H13"/>
  <c r="G13"/>
  <c r="F13"/>
  <c r="E13"/>
  <c r="D13"/>
  <c r="M10"/>
  <c r="M8"/>
  <c r="L8"/>
  <c r="K8"/>
  <c r="J8"/>
  <c r="I8"/>
  <c r="H8"/>
  <c r="G8"/>
  <c r="F8"/>
  <c r="E8"/>
  <c r="D8"/>
  <c r="E27" i="6"/>
  <c r="F27"/>
  <c r="G27"/>
  <c r="H27"/>
  <c r="I27"/>
  <c r="J27"/>
  <c r="K27"/>
  <c r="L27"/>
  <c r="M27"/>
  <c r="D27"/>
  <c r="E88"/>
  <c r="F88"/>
  <c r="G88"/>
  <c r="H88"/>
  <c r="I88"/>
  <c r="J88"/>
  <c r="K88"/>
  <c r="L88"/>
  <c r="M88"/>
  <c r="D88"/>
  <c r="E87"/>
  <c r="F87"/>
  <c r="G87"/>
  <c r="H87"/>
  <c r="I87"/>
  <c r="J87"/>
  <c r="K87"/>
  <c r="L87"/>
  <c r="M87"/>
  <c r="D8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<sst xmlns="http://schemas.openxmlformats.org/spreadsheetml/2006/main" count="364" uniqueCount="72">
  <si>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</si>
  <si>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</si>
  <si>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</si>
  <si>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</si>
  <si>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</si>
  <si>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</si>
  <si>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</si>
  <si>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</si>
  <si>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</si>
  <si>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</si>
  <si>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</si>
  <si>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</si>
  <si>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</si>
  <si>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</si>
  <si>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</si>
  <si>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</si>
  <si>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</si>
  <si>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</si>
  <si>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</si>
  <si>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</si>
  <si>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</si>
  <si>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</si>
  <si>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</si>
  <si>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</si>
  <si>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</si>
  <si>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</si>
  <si>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</si>
  <si>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</si>
  <si>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 xml:space="preserve">Vergleich Standardabweichung Kontur fräs </t>
  </si>
  <si>
    <t>Frästteile</t>
  </si>
  <si>
    <t>Biegeteile</t>
  </si>
  <si>
    <t>nF13 Fräs Kontur aussen</t>
  </si>
  <si>
    <t>Mittelw.</t>
  </si>
  <si>
    <t>Material</t>
  </si>
  <si>
    <t>nF13</t>
  </si>
  <si>
    <t>nF17</t>
  </si>
  <si>
    <t>F18</t>
  </si>
  <si>
    <t>Vergl. Standardab. Fräs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</si>
  <si>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</si>
  <si>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</si>
  <si>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</si>
  <si>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</si>
  <si>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</si>
  <si>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</si>
  <si>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</si>
  <si>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</si>
  <si>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</si>
  <si>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</si>
  <si>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</si>
  <si>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nF13 Fräs Spalt unten</t>
  </si>
  <si>
    <t></t>
  </si>
  <si>
    <t> ger</t>
  </si>
  <si>
    <t>mit</t>
  </si>
  <si>
    <t xml:space="preserve">nF13 </t>
  </si>
  <si>
    <t xml:space="preserve">nFxx </t>
  </si>
  <si>
    <t xml:space="preserve">nF17 </t>
  </si>
  <si>
    <t>nF18</t>
  </si>
  <si>
    <t>mitrerFräs neu kont</t>
  </si>
  <si>
    <t>fräs kont neu fehl ger und mitger</t>
  </si>
  <si>
    <t>ger</t>
  </si>
  <si>
    <t>fräs neu kont messwerte</t>
  </si>
  <si>
    <t>Standardab fräs kont neu</t>
  </si>
  <si>
    <t>F13</t>
  </si>
  <si>
    <t>Fxx</t>
  </si>
  <si>
    <t>bieg</t>
  </si>
  <si>
    <t>fräs</t>
  </si>
  <si>
    <t>verzug</t>
  </si>
  <si>
    <t>orientier</t>
  </si>
  <si>
    <t>verz.Mittel</t>
  </si>
  <si>
    <t>aussen</t>
  </si>
  <si>
    <t>innen</t>
  </si>
  <si>
    <t>Prozess/Diff.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</si>
</sst>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4" fillId="0" borderId="0" xfId="0" applyFont="1"/>
    <xf numFmtId="0" fontId="15" fillId="0" borderId="0" xfId="0" applyFont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0" fontId="0" fillId="5" borderId="9" xfId="0" applyFont="1" applyFill="1" applyBorder="1"/>
    <xf numFmtId="0" fontId="0" fillId="5" borderId="10" xfId="0" applyFont="1" applyFill="1" applyBorder="1"/>
    <xf numFmtId="164" fontId="0" fillId="5" borderId="10" xfId="0" applyNumberFormat="1" applyFont="1" applyFill="1" applyBorder="1"/>
    <xf numFmtId="0" fontId="0" fillId="5" borderId="11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6" borderId="0" xfId="0" applyFont="1" applyFill="1" applyBorder="1"/>
  </cellXfs>
  <cellStyles count="2">
    <cellStyle name="Dezimal" xfId="1" builtinId="3"/>
    <cellStyle name="Standard" xfId="0" builtinId="0"/>
  </cellStyles>
  <dxfs count="4">
    <dxf>
      <fill>
        <patternFill patternType="solid">
          <fgColor indexed="64"/>
          <bgColor rgb="FFFFFF00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shape val="cylinder"/>
        <c:axId val="93692672"/>
        <c:axId val="93694208"/>
        <c:axId val="0"/>
      </c:bar3DChart>
      <c:catAx>
        <c:axId val="93692672"/>
        <c:scaling>
          <c:orientation val="minMax"/>
        </c:scaling>
        <c:axPos val="b"/>
        <c:tickLblPos val="nextTo"/>
        <c:crossAx val="93694208"/>
        <c:crosses val="autoZero"/>
        <c:auto val="1"/>
        <c:lblAlgn val="ctr"/>
        <c:lblOffset val="100"/>
      </c:catAx>
      <c:valAx>
        <c:axId val="93694208"/>
        <c:scaling>
          <c:orientation val="minMax"/>
        </c:scaling>
        <c:axPos val="l"/>
        <c:majorGridlines/>
        <c:numFmt formatCode="General" sourceLinked="1"/>
        <c:tickLblPos val="nextTo"/>
        <c:crossAx val="93692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KonturAussen'!$D$30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KonturAussen'!$E$30:$N$30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shape val="cylinder"/>
        <c:axId val="94350336"/>
        <c:axId val="94360320"/>
        <c:axId val="0"/>
      </c:bar3DChart>
      <c:catAx>
        <c:axId val="94350336"/>
        <c:scaling>
          <c:orientation val="minMax"/>
        </c:scaling>
        <c:axPos val="b"/>
        <c:tickLblPos val="nextTo"/>
        <c:crossAx val="94360320"/>
        <c:crosses val="autoZero"/>
        <c:auto val="1"/>
        <c:lblAlgn val="ctr"/>
        <c:lblOffset val="100"/>
      </c:catAx>
      <c:valAx>
        <c:axId val="94360320"/>
        <c:scaling>
          <c:orientation val="minMax"/>
        </c:scaling>
        <c:axPos val="l"/>
        <c:majorGridlines/>
        <c:numFmt formatCode="General" sourceLinked="1"/>
        <c:tickLblPos val="nextTo"/>
        <c:crossAx val="94350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aussen'!$D$28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aussen'!$E$28:$N$28</c:f>
              <c:numCache>
                <c:formatCode>General</c:formatCode>
                <c:ptCount val="10"/>
                <c:pt idx="0">
                  <c:v>2.5235000000000007</c:v>
                </c:pt>
                <c:pt idx="1">
                  <c:v>0.85550000000000015</c:v>
                </c:pt>
                <c:pt idx="2">
                  <c:v>0.13650000000000001</c:v>
                </c:pt>
                <c:pt idx="3">
                  <c:v>-6.1000000000000019E-2</c:v>
                </c:pt>
                <c:pt idx="4">
                  <c:v>-0.27749999999999997</c:v>
                </c:pt>
                <c:pt idx="5">
                  <c:v>-0.33100000000000002</c:v>
                </c:pt>
                <c:pt idx="6">
                  <c:v>-0.25649999999999995</c:v>
                </c:pt>
                <c:pt idx="7">
                  <c:v>-0.11200000000000002</c:v>
                </c:pt>
                <c:pt idx="8">
                  <c:v>1.2879999999999998</c:v>
                </c:pt>
                <c:pt idx="9">
                  <c:v>3.8039999999999998</c:v>
                </c:pt>
              </c:numCache>
            </c:numRef>
          </c:val>
        </c:ser>
        <c:shape val="cylinder"/>
        <c:axId val="94245632"/>
        <c:axId val="94247168"/>
        <c:axId val="0"/>
      </c:bar3DChart>
      <c:catAx>
        <c:axId val="94245632"/>
        <c:scaling>
          <c:orientation val="minMax"/>
        </c:scaling>
        <c:axPos val="b"/>
        <c:tickLblPos val="nextTo"/>
        <c:crossAx val="94247168"/>
        <c:crosses val="autoZero"/>
        <c:auto val="1"/>
        <c:lblAlgn val="ctr"/>
        <c:lblOffset val="100"/>
      </c:catAx>
      <c:valAx>
        <c:axId val="94247168"/>
        <c:scaling>
          <c:orientation val="minMax"/>
        </c:scaling>
        <c:axPos val="l"/>
        <c:majorGridlines/>
        <c:numFmt formatCode="General" sourceLinked="1"/>
        <c:tickLblPos val="nextTo"/>
        <c:crossAx val="94245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Standardab</a:t>
            </a:r>
          </a:p>
        </c:rich>
      </c:tx>
      <c:layout>
        <c:manualLayout>
          <c:xMode val="edge"/>
          <c:yMode val="edge"/>
          <c:x val="0.19482633420822398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aussen'!$E$27:$N$27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shape val="cylinder"/>
        <c:axId val="94259456"/>
        <c:axId val="94281728"/>
        <c:axId val="0"/>
      </c:bar3DChart>
      <c:catAx>
        <c:axId val="94259456"/>
        <c:scaling>
          <c:orientation val="minMax"/>
        </c:scaling>
        <c:axPos val="b"/>
        <c:tickLblPos val="nextTo"/>
        <c:crossAx val="94281728"/>
        <c:crosses val="autoZero"/>
        <c:auto val="1"/>
        <c:lblAlgn val="ctr"/>
        <c:lblOffset val="100"/>
      </c:catAx>
      <c:valAx>
        <c:axId val="94281728"/>
        <c:scaling>
          <c:orientation val="minMax"/>
        </c:scaling>
        <c:axPos val="l"/>
        <c:majorGridlines/>
        <c:numFmt formatCode="General" sourceLinked="1"/>
        <c:tickLblPos val="nextTo"/>
        <c:crossAx val="942594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 Kontur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LaborVergleich!$C$5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LaborVergleich!$D$5:$M$5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LaborVergleich!$C$6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LaborVergleich!$D$6:$M$6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2"/>
          <c:order val="2"/>
          <c:tx>
            <c:strRef>
              <c:f>LaborVergleich!$C$7</c:f>
              <c:strCache>
                <c:ptCount val="1"/>
                <c:pt idx="0">
                  <c:v>F18 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LaborVergleich!$D$7:$M$7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94435200"/>
        <c:axId val="94436736"/>
        <c:axId val="0"/>
      </c:bar3DChart>
      <c:catAx>
        <c:axId val="94435200"/>
        <c:scaling>
          <c:orientation val="minMax"/>
        </c:scaling>
        <c:axPos val="b"/>
        <c:tickLblPos val="nextTo"/>
        <c:crossAx val="94436736"/>
        <c:crosses val="autoZero"/>
        <c:auto val="1"/>
        <c:lblAlgn val="ctr"/>
        <c:lblOffset val="100"/>
      </c:catAx>
      <c:valAx>
        <c:axId val="94436736"/>
        <c:scaling>
          <c:orientation val="minMax"/>
        </c:scaling>
        <c:axPos val="l"/>
        <c:majorGridlines/>
        <c:numFmt formatCode="General" sourceLinked="1"/>
        <c:tickLblPos val="nextTo"/>
        <c:crossAx val="94435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6837842197099664"/>
          <c:y val="4.5579602535763993E-2"/>
          <c:w val="0.8111374067068432"/>
          <c:h val="0.90209094406461898"/>
        </c:manualLayout>
      </c:layout>
      <c:lineChart>
        <c:grouping val="standard"/>
        <c:ser>
          <c:idx val="0"/>
          <c:order val="0"/>
          <c:tx>
            <c:strRef>
              <c:f>Vergl.Fäs!$O$19</c:f>
              <c:strCache>
                <c:ptCount val="1"/>
                <c:pt idx="0">
                  <c:v>nF13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plus>
            <c:min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Vergl.Fäs!$P$19:$Y$19</c:f>
              <c:numCache>
                <c:formatCode>General</c:formatCode>
                <c:ptCount val="10"/>
                <c:pt idx="0">
                  <c:v>0.13</c:v>
                </c:pt>
                <c:pt idx="1">
                  <c:v>0.38</c:v>
                </c:pt>
                <c:pt idx="2">
                  <c:v>-0.12</c:v>
                </c:pt>
                <c:pt idx="3">
                  <c:v>-7.3999999999999996E-2</c:v>
                </c:pt>
                <c:pt idx="4">
                  <c:v>-0.23100000000000001</c:v>
                </c:pt>
                <c:pt idx="5">
                  <c:v>-0.27400000000000002</c:v>
                </c:pt>
                <c:pt idx="6">
                  <c:v>-0.23200000000000001</c:v>
                </c:pt>
                <c:pt idx="7">
                  <c:v>-1.06</c:v>
                </c:pt>
                <c:pt idx="8">
                  <c:v>-0.38</c:v>
                </c:pt>
                <c:pt idx="9">
                  <c:v>-0.43</c:v>
                </c:pt>
              </c:numCache>
            </c:numRef>
          </c:val>
        </c:ser>
        <c:ser>
          <c:idx val="1"/>
          <c:order val="1"/>
          <c:tx>
            <c:strRef>
              <c:f>Vergl.Fäs!$O$20</c:f>
              <c:strCache>
                <c:ptCount val="1"/>
                <c:pt idx="0">
                  <c:v>nFxx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Vergl.Fäs!$P$20:$Y$20</c:f>
              <c:numCache>
                <c:formatCode>General</c:formatCode>
                <c:ptCount val="10"/>
                <c:pt idx="0">
                  <c:v>1.27</c:v>
                </c:pt>
                <c:pt idx="1">
                  <c:v>0.62</c:v>
                </c:pt>
                <c:pt idx="2">
                  <c:v>0.03</c:v>
                </c:pt>
                <c:pt idx="3">
                  <c:v>-0.10100000000000001</c:v>
                </c:pt>
                <c:pt idx="4" formatCode="0.000">
                  <c:v>-0.34</c:v>
                </c:pt>
                <c:pt idx="5">
                  <c:v>-0.39600000000000002</c:v>
                </c:pt>
                <c:pt idx="6">
                  <c:v>-0.251</c:v>
                </c:pt>
                <c:pt idx="7">
                  <c:v>-0.84</c:v>
                </c:pt>
                <c:pt idx="8">
                  <c:v>-0.01</c:v>
                </c:pt>
                <c:pt idx="9" formatCode="0.00">
                  <c:v>0.7</c:v>
                </c:pt>
              </c:numCache>
            </c:numRef>
          </c:val>
        </c:ser>
        <c:ser>
          <c:idx val="2"/>
          <c:order val="2"/>
          <c:tx>
            <c:strRef>
              <c:f>Vergl.Fäs!$O$21</c:f>
              <c:strCache>
                <c:ptCount val="1"/>
                <c:pt idx="0">
                  <c:v>nF17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Vergl.Fäs!$P$21:$Y$21</c:f>
              <c:numCache>
                <c:formatCode>General</c:formatCode>
                <c:ptCount val="10"/>
                <c:pt idx="0">
                  <c:v>2.54</c:v>
                </c:pt>
                <c:pt idx="1">
                  <c:v>1.1100000000000001</c:v>
                </c:pt>
                <c:pt idx="2">
                  <c:v>0.31</c:v>
                </c:pt>
                <c:pt idx="3">
                  <c:v>-0.11600000000000001</c:v>
                </c:pt>
                <c:pt idx="4">
                  <c:v>-0.439</c:v>
                </c:pt>
                <c:pt idx="5">
                  <c:v>-0.48099999999999998</c:v>
                </c:pt>
                <c:pt idx="6">
                  <c:v>-0.23400000000000001</c:v>
                </c:pt>
                <c:pt idx="7">
                  <c:v>-0.56000000000000005</c:v>
                </c:pt>
                <c:pt idx="8">
                  <c:v>0.46</c:v>
                </c:pt>
                <c:pt idx="9">
                  <c:v>1.98</c:v>
                </c:pt>
              </c:numCache>
            </c:numRef>
          </c:val>
        </c:ser>
        <c:ser>
          <c:idx val="3"/>
          <c:order val="3"/>
          <c:tx>
            <c:strRef>
              <c:f>Vergl.Fäs!$O$22</c:f>
              <c:strCache>
                <c:ptCount val="1"/>
                <c:pt idx="0">
                  <c:v>nF18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plus>
            <c:min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Vergl.Fäs!$P$22:$Y$22</c:f>
              <c:numCache>
                <c:formatCode>General</c:formatCode>
                <c:ptCount val="10"/>
                <c:pt idx="0">
                  <c:v>4.33</c:v>
                </c:pt>
                <c:pt idx="1">
                  <c:v>1.49</c:v>
                </c:pt>
                <c:pt idx="2">
                  <c:v>0.45</c:v>
                </c:pt>
                <c:pt idx="3">
                  <c:v>-7.0999999999999994E-2</c:v>
                </c:pt>
                <c:pt idx="4">
                  <c:v>-0.37</c:v>
                </c:pt>
                <c:pt idx="5">
                  <c:v>-0.35</c:v>
                </c:pt>
                <c:pt idx="6">
                  <c:v>-0.151</c:v>
                </c:pt>
                <c:pt idx="7">
                  <c:v>-0.31</c:v>
                </c:pt>
                <c:pt idx="8">
                  <c:v>1.08</c:v>
                </c:pt>
                <c:pt idx="9">
                  <c:v>3.76</c:v>
                </c:pt>
              </c:numCache>
            </c:numRef>
          </c:val>
        </c:ser>
        <c:marker val="1"/>
        <c:axId val="94756864"/>
        <c:axId val="94758784"/>
      </c:lineChart>
      <c:catAx>
        <c:axId val="9475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6203360753090222"/>
              <c:y val="0.92798550519617951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94758784"/>
        <c:crosses val="autoZero"/>
        <c:auto val="1"/>
        <c:lblAlgn val="ctr"/>
        <c:lblOffset val="100"/>
      </c:catAx>
      <c:valAx>
        <c:axId val="94758784"/>
        <c:scaling>
          <c:orientation val="minMax"/>
          <c:max val="4.4000000000000004"/>
          <c:min val="-1.1500000000000001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(+</a:t>
                </a:r>
                <a:r>
                  <a:rPr lang="el-GR" sz="1800" i="1">
                    <a:latin typeface="MS Reference Sans Serif" pitchFamily="34" charset="0"/>
                  </a:rPr>
                  <a:t>Δ)[</a:t>
                </a:r>
                <a:r>
                  <a:rPr lang="en-US" sz="1800" i="1">
                    <a:latin typeface="MS Reference Sans Serif" pitchFamily="34" charset="0"/>
                  </a:rPr>
                  <a:t>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94756864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1301309403363686"/>
          <c:y val="0.10642750373692079"/>
          <c:w val="0.38106394521913822"/>
          <c:h val="2.9881778086496554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93706496"/>
        <c:axId val="93859840"/>
        <c:axId val="0"/>
      </c:bar3DChart>
      <c:catAx>
        <c:axId val="93706496"/>
        <c:scaling>
          <c:orientation val="minMax"/>
        </c:scaling>
        <c:axPos val="b"/>
        <c:tickLblPos val="nextTo"/>
        <c:crossAx val="93859840"/>
        <c:crosses val="autoZero"/>
        <c:auto val="1"/>
        <c:lblAlgn val="ctr"/>
        <c:lblOffset val="100"/>
      </c:catAx>
      <c:valAx>
        <c:axId val="93859840"/>
        <c:scaling>
          <c:orientation val="minMax"/>
        </c:scaling>
        <c:axPos val="l"/>
        <c:majorGridlines/>
        <c:numFmt formatCode="General" sourceLinked="1"/>
        <c:tickLblPos val="nextTo"/>
        <c:crossAx val="93706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93884416"/>
        <c:axId val="93885952"/>
        <c:axId val="0"/>
      </c:bar3DChart>
      <c:catAx>
        <c:axId val="93884416"/>
        <c:scaling>
          <c:orientation val="minMax"/>
        </c:scaling>
        <c:axPos val="b"/>
        <c:tickLblPos val="nextTo"/>
        <c:crossAx val="93885952"/>
        <c:crosses val="autoZero"/>
        <c:auto val="1"/>
        <c:lblAlgn val="ctr"/>
        <c:lblOffset val="100"/>
      </c:catAx>
      <c:valAx>
        <c:axId val="93885952"/>
        <c:scaling>
          <c:orientation val="minMax"/>
        </c:scaling>
        <c:axPos val="l"/>
        <c:majorGridlines/>
        <c:numFmt formatCode="General" sourceLinked="1"/>
        <c:tickLblPos val="nextTo"/>
        <c:crossAx val="938844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hape val="cylinder"/>
        <c:axId val="93726208"/>
        <c:axId val="93727744"/>
        <c:axId val="0"/>
      </c:bar3DChart>
      <c:catAx>
        <c:axId val="93726208"/>
        <c:scaling>
          <c:orientation val="minMax"/>
        </c:scaling>
        <c:axPos val="b"/>
        <c:tickLblPos val="nextTo"/>
        <c:crossAx val="93727744"/>
        <c:crosses val="autoZero"/>
        <c:auto val="1"/>
        <c:lblAlgn val="ctr"/>
        <c:lblOffset val="100"/>
      </c:catAx>
      <c:valAx>
        <c:axId val="93727744"/>
        <c:scaling>
          <c:orientation val="minMax"/>
        </c:scaling>
        <c:axPos val="l"/>
        <c:majorGridlines/>
        <c:numFmt formatCode="General" sourceLinked="1"/>
        <c:tickLblPos val="nextTo"/>
        <c:crossAx val="93726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93735936"/>
        <c:axId val="93750016"/>
        <c:axId val="0"/>
      </c:bar3DChart>
      <c:catAx>
        <c:axId val="93735936"/>
        <c:scaling>
          <c:orientation val="minMax"/>
        </c:scaling>
        <c:axPos val="b"/>
        <c:tickLblPos val="nextTo"/>
        <c:crossAx val="93750016"/>
        <c:crosses val="autoZero"/>
        <c:auto val="1"/>
        <c:lblAlgn val="ctr"/>
        <c:lblOffset val="100"/>
      </c:catAx>
      <c:valAx>
        <c:axId val="93750016"/>
        <c:scaling>
          <c:orientation val="minMax"/>
        </c:scaling>
        <c:axPos val="l"/>
        <c:majorGridlines/>
        <c:numFmt formatCode="General" sourceLinked="1"/>
        <c:tickLblPos val="nextTo"/>
        <c:crossAx val="93735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93778688"/>
        <c:axId val="93780224"/>
        <c:axId val="0"/>
      </c:bar3DChart>
      <c:catAx>
        <c:axId val="93778688"/>
        <c:scaling>
          <c:orientation val="minMax"/>
        </c:scaling>
        <c:axPos val="b"/>
        <c:tickLblPos val="nextTo"/>
        <c:crossAx val="93780224"/>
        <c:crosses val="autoZero"/>
        <c:auto val="1"/>
        <c:lblAlgn val="ctr"/>
        <c:lblOffset val="100"/>
      </c:catAx>
      <c:valAx>
        <c:axId val="93780224"/>
        <c:scaling>
          <c:orientation val="minMax"/>
        </c:scaling>
        <c:axPos val="l"/>
        <c:majorGridlines/>
        <c:numFmt formatCode="General" sourceLinked="1"/>
        <c:tickLblPos val="nextTo"/>
        <c:crossAx val="93778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fräs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93939968"/>
        <c:axId val="93945856"/>
        <c:axId val="0"/>
      </c:bar3DChart>
      <c:catAx>
        <c:axId val="93939968"/>
        <c:scaling>
          <c:orientation val="minMax"/>
        </c:scaling>
        <c:axPos val="b"/>
        <c:tickLblPos val="nextTo"/>
        <c:crossAx val="93945856"/>
        <c:crosses val="autoZero"/>
        <c:auto val="1"/>
        <c:lblAlgn val="ctr"/>
        <c:lblOffset val="100"/>
      </c:catAx>
      <c:valAx>
        <c:axId val="93945856"/>
        <c:scaling>
          <c:orientation val="minMax"/>
        </c:scaling>
        <c:axPos val="l"/>
        <c:majorGridlines/>
        <c:numFmt formatCode="General" sourceLinked="1"/>
        <c:tickLblPos val="nextTo"/>
        <c:crossAx val="93939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93966336"/>
        <c:axId val="93967872"/>
        <c:axId val="0"/>
      </c:bar3DChart>
      <c:catAx>
        <c:axId val="93966336"/>
        <c:scaling>
          <c:orientation val="minMax"/>
        </c:scaling>
        <c:axPos val="b"/>
        <c:tickLblPos val="nextTo"/>
        <c:crossAx val="93967872"/>
        <c:crosses val="autoZero"/>
        <c:auto val="1"/>
        <c:lblAlgn val="ctr"/>
        <c:lblOffset val="100"/>
      </c:catAx>
      <c:valAx>
        <c:axId val="93967872"/>
        <c:scaling>
          <c:orientation val="minMax"/>
        </c:scaling>
        <c:axPos val="l"/>
        <c:majorGridlines/>
        <c:numFmt formatCode="General" sourceLinked="1"/>
        <c:tickLblPos val="nextTo"/>
        <c:crossAx val="93966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KonturAussen'!$D$29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KonturAussen'!$E$29:$N$29</c:f>
              <c:numCache>
                <c:formatCode>General</c:formatCode>
                <c:ptCount val="10"/>
                <c:pt idx="0">
                  <c:v>2.4360000000000008</c:v>
                </c:pt>
                <c:pt idx="1">
                  <c:v>0.93500000000000016</c:v>
                </c:pt>
                <c:pt idx="2">
                  <c:v>0.21500000000000002</c:v>
                </c:pt>
                <c:pt idx="3">
                  <c:v>-4.8500000000000022E-2</c:v>
                </c:pt>
                <c:pt idx="4">
                  <c:v>-0.42049999999999998</c:v>
                </c:pt>
                <c:pt idx="5">
                  <c:v>-0.51300000000000001</c:v>
                </c:pt>
                <c:pt idx="6">
                  <c:v>-0.29799999999999993</c:v>
                </c:pt>
                <c:pt idx="7">
                  <c:v>-0.16799999999999998</c:v>
                </c:pt>
                <c:pt idx="8">
                  <c:v>1.1964999999999999</c:v>
                </c:pt>
                <c:pt idx="9">
                  <c:v>2.8364999999999996</c:v>
                </c:pt>
              </c:numCache>
            </c:numRef>
          </c:val>
        </c:ser>
        <c:shape val="cylinder"/>
        <c:axId val="94328320"/>
        <c:axId val="94329856"/>
        <c:axId val="0"/>
      </c:bar3DChart>
      <c:catAx>
        <c:axId val="94328320"/>
        <c:scaling>
          <c:orientation val="minMax"/>
        </c:scaling>
        <c:axPos val="b"/>
        <c:tickLblPos val="nextTo"/>
        <c:crossAx val="94329856"/>
        <c:crosses val="autoZero"/>
        <c:auto val="1"/>
        <c:lblAlgn val="ctr"/>
        <c:lblOffset val="100"/>
      </c:catAx>
      <c:valAx>
        <c:axId val="94329856"/>
        <c:scaling>
          <c:orientation val="minMax"/>
        </c:scaling>
        <c:axPos val="l"/>
        <c:majorGridlines/>
        <c:numFmt formatCode="General" sourceLinked="1"/>
        <c:tickLblPos val="nextTo"/>
        <c:crossAx val="94328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26</xdr:row>
      <xdr:rowOff>19050</xdr:rowOff>
    </xdr:from>
    <xdr:to>
      <xdr:col>16</xdr:col>
      <xdr:colOff>428625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41</xdr:row>
      <xdr:rowOff>152400</xdr:rowOff>
    </xdr:from>
    <xdr:to>
      <xdr:col>16</xdr:col>
      <xdr:colOff>485775</xdr:colOff>
      <xdr:row>56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42</xdr:row>
      <xdr:rowOff>9525</xdr:rowOff>
    </xdr:from>
    <xdr:to>
      <xdr:col>9</xdr:col>
      <xdr:colOff>752475</xdr:colOff>
      <xdr:row>56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10</xdr:col>
      <xdr:colOff>0</xdr:colOff>
      <xdr:row>73</xdr:row>
      <xdr:rowOff>74544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10</xdr:col>
      <xdr:colOff>0</xdr:colOff>
      <xdr:row>89</xdr:row>
      <xdr:rowOff>74544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0</xdr:colOff>
      <xdr:row>121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619125</xdr:colOff>
      <xdr:row>59</xdr:row>
      <xdr:rowOff>0</xdr:rowOff>
    </xdr:from>
    <xdr:to>
      <xdr:col>17</xdr:col>
      <xdr:colOff>0</xdr:colOff>
      <xdr:row>73</xdr:row>
      <xdr:rowOff>152400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74</xdr:row>
      <xdr:rowOff>190499</xdr:rowOff>
    </xdr:from>
    <xdr:to>
      <xdr:col>17</xdr:col>
      <xdr:colOff>76200</xdr:colOff>
      <xdr:row>90</xdr:row>
      <xdr:rowOff>9524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17</xdr:col>
      <xdr:colOff>0</xdr:colOff>
      <xdr:row>105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17</xdr:col>
      <xdr:colOff>0</xdr:colOff>
      <xdr:row>121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1</xdr:rowOff>
    </xdr:from>
    <xdr:to>
      <xdr:col>13</xdr:col>
      <xdr:colOff>47624</xdr:colOff>
      <xdr:row>29</xdr:row>
      <xdr:rowOff>19051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47624</xdr:rowOff>
    </xdr:from>
    <xdr:to>
      <xdr:col>14</xdr:col>
      <xdr:colOff>228600</xdr:colOff>
      <xdr:row>51</xdr:row>
      <xdr:rowOff>161923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/AppData/Roaming/Microsoft/Excel/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MP1a</v>
          </cell>
          <cell r="F6" t="str">
            <v>MP2a</v>
          </cell>
          <cell r="G6" t="str">
            <v>MP3a</v>
          </cell>
          <cell r="H6" t="str">
            <v>MP4a</v>
          </cell>
          <cell r="I6" t="str">
            <v>MP5a</v>
          </cell>
          <cell r="J6" t="str">
            <v>MP6a</v>
          </cell>
          <cell r="K6" t="str">
            <v>MP7a</v>
          </cell>
          <cell r="L6" t="str">
            <v>MP8a</v>
          </cell>
          <cell r="M6" t="str">
            <v>MP9a</v>
          </cell>
          <cell r="N6" t="str">
            <v>MP10a</v>
          </cell>
        </row>
        <row r="27">
          <cell r="D27" t="str">
            <v>Standardab.</v>
          </cell>
          <cell r="E27">
            <v>5.3437124883263222E-2</v>
          </cell>
          <cell r="F27">
            <v>3.5758694194927144E-2</v>
          </cell>
          <cell r="G27">
            <v>3.5729244987382724E-2</v>
          </cell>
          <cell r="H27">
            <v>4.0249223594996199E-2</v>
          </cell>
          <cell r="I27">
            <v>8.5092828567889578E-2</v>
          </cell>
          <cell r="J27">
            <v>4.0509907819926555E-2</v>
          </cell>
          <cell r="K27">
            <v>2.661123624969116E-2</v>
          </cell>
          <cell r="L27">
            <v>6.3627203715325875E-2</v>
          </cell>
          <cell r="M27">
            <v>0.19771324264143297</v>
          </cell>
          <cell r="N27">
            <v>0.19773453762158261</v>
          </cell>
        </row>
        <row r="28">
          <cell r="D28" t="str">
            <v>Mittelwert</v>
          </cell>
          <cell r="E28">
            <v>2.5235000000000007</v>
          </cell>
          <cell r="F28">
            <v>0.85550000000000015</v>
          </cell>
          <cell r="G28">
            <v>0.13650000000000001</v>
          </cell>
          <cell r="H28">
            <v>-6.1000000000000019E-2</v>
          </cell>
          <cell r="I28">
            <v>-0.27749999999999997</v>
          </cell>
          <cell r="J28">
            <v>-0.33100000000000002</v>
          </cell>
          <cell r="K28">
            <v>-0.25649999999999995</v>
          </cell>
          <cell r="L28">
            <v>-0.11200000000000002</v>
          </cell>
          <cell r="M28">
            <v>1.2879999999999998</v>
          </cell>
          <cell r="N28">
            <v>3.8039999999999998</v>
          </cell>
        </row>
      </sheetData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>
        <row r="5">
          <cell r="E5" t="str">
            <v>MP1a</v>
          </cell>
          <cell r="F5" t="str">
            <v>MP2a</v>
          </cell>
          <cell r="G5" t="str">
            <v>MP3a</v>
          </cell>
          <cell r="H5" t="str">
            <v>MP4a</v>
          </cell>
          <cell r="I5" t="str">
            <v>MP5a</v>
          </cell>
          <cell r="J5" t="str">
            <v>MP6a</v>
          </cell>
          <cell r="K5" t="str">
            <v>MP7a</v>
          </cell>
          <cell r="L5" t="str">
            <v>MP8a</v>
          </cell>
          <cell r="M5" t="str">
            <v>MP9a</v>
          </cell>
          <cell r="N5" t="str">
            <v>MP10a</v>
          </cell>
        </row>
        <row r="29">
          <cell r="D29" t="str">
            <v>Mittelw.</v>
          </cell>
          <cell r="E29">
            <v>2.4360000000000008</v>
          </cell>
          <cell r="F29">
            <v>0.93500000000000016</v>
          </cell>
          <cell r="G29">
            <v>0.21500000000000002</v>
          </cell>
          <cell r="H29">
            <v>-4.8500000000000022E-2</v>
          </cell>
          <cell r="I29">
            <v>-0.42049999999999998</v>
          </cell>
          <cell r="J29">
            <v>-0.51300000000000001</v>
          </cell>
          <cell r="K29">
            <v>-0.29799999999999993</v>
          </cell>
          <cell r="L29">
            <v>-0.16799999999999998</v>
          </cell>
          <cell r="M29">
            <v>1.1964999999999999</v>
          </cell>
          <cell r="N29">
            <v>2.8364999999999996</v>
          </cell>
        </row>
        <row r="30">
          <cell r="D30" t="str">
            <v>Standardab.</v>
          </cell>
          <cell r="E30">
            <v>0.15118479455705683</v>
          </cell>
          <cell r="F30">
            <v>3.7766596212438205E-2</v>
          </cell>
          <cell r="G30">
            <v>3.3324560249003474E-2</v>
          </cell>
          <cell r="H30">
            <v>9.3330200448672081E-3</v>
          </cell>
          <cell r="I30">
            <v>1.6693837501494849E-2</v>
          </cell>
          <cell r="J30">
            <v>1.922169826551564E-2</v>
          </cell>
          <cell r="K30">
            <v>1.5423836644690757E-2</v>
          </cell>
          <cell r="L30">
            <v>2.5874189537269287E-2</v>
          </cell>
          <cell r="M30">
            <v>5.6501047964198518E-2</v>
          </cell>
          <cell r="N30">
            <v>0.10868956275849763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elle1" displayName="Tabelle1" ref="C4:M29" totalsRowShown="0" headerRowDxfId="3" headerRowBorderDxfId="2" tableBorderDxfId="1">
  <autoFilter ref="C4:M29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C66:M88" totalsRowShown="0" headerRowDxfId="0">
  <autoFilter ref="C66:M8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workbookViewId="0">
      <selection activeCell="B1" sqref="B1"/>
    </sheetView>
  </sheetViews>
  <sheetFormatPr baseColWidth="10" defaultRowHeight="15"/>
  <sheetData>
    <row r="1" spans="1:14" ht="15.75">
      <c r="A1">
        <v>0.46733820729745601</v>
      </c>
      <c r="B1" s="11" t="s">
        <v>50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 s="31">
        <v>0.1</v>
      </c>
      <c r="M30" s="31">
        <v>0.1</v>
      </c>
      <c r="N30">
        <v>0.11</v>
      </c>
    </row>
    <row r="31" spans="4:14" ht="15.75">
      <c r="D31" s="11" t="s">
        <v>51</v>
      </c>
      <c r="E31" s="1">
        <v>1.27</v>
      </c>
      <c r="F31" s="1">
        <v>0.62</v>
      </c>
      <c r="G31" s="1">
        <v>0.03</v>
      </c>
      <c r="H31" s="1">
        <v>-0.10100000000000001</v>
      </c>
      <c r="I31" s="30">
        <v>-0.34</v>
      </c>
      <c r="J31" s="1">
        <v>-0.39600000000000002</v>
      </c>
      <c r="K31" s="1">
        <v>-0.251</v>
      </c>
      <c r="L31" s="1">
        <v>-0.84</v>
      </c>
      <c r="M31" s="1">
        <v>-0.01</v>
      </c>
      <c r="N31" s="31">
        <v>0.7</v>
      </c>
    </row>
    <row r="32" spans="4:14">
      <c r="D32" s="18"/>
    </row>
    <row r="54" spans="4:13" ht="18.75">
      <c r="G54" s="5" t="s">
        <v>14</v>
      </c>
      <c r="H54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4">AVERAGE(E56:E75)</f>
        <v>-2.4660000000000002</v>
      </c>
      <c r="F76">
        <f t="shared" si="4"/>
        <v>-2.5729999999999995</v>
      </c>
      <c r="G76">
        <f t="shared" si="4"/>
        <v>-2.9885000000000002</v>
      </c>
      <c r="H76">
        <f t="shared" si="4"/>
        <v>-2.9744999999999999</v>
      </c>
      <c r="I76">
        <f t="shared" si="4"/>
        <v>-2.6459999999999999</v>
      </c>
      <c r="J76">
        <f t="shared" si="4"/>
        <v>-2.6799999999999997</v>
      </c>
      <c r="K76">
        <f t="shared" si="4"/>
        <v>-2.5860000000000003</v>
      </c>
      <c r="L76">
        <f t="shared" si="4"/>
        <v>-2.4175</v>
      </c>
    </row>
    <row r="77" spans="4:13">
      <c r="D77" s="6" t="s">
        <v>12</v>
      </c>
      <c r="E77">
        <f t="shared" ref="E77:L77" si="5">STDEV(E56:E75)</f>
        <v>7.1406914009926603E-2</v>
      </c>
      <c r="F77">
        <f t="shared" si="5"/>
        <v>7.269981539106371E-2</v>
      </c>
      <c r="G77">
        <f t="shared" si="5"/>
        <v>7.4641247239536954E-2</v>
      </c>
      <c r="H77">
        <f t="shared" si="5"/>
        <v>0.14236628075052335</v>
      </c>
      <c r="I77">
        <f t="shared" si="5"/>
        <v>0.14666108442327341</v>
      </c>
      <c r="J77">
        <f t="shared" si="5"/>
        <v>0.11800981225929344</v>
      </c>
      <c r="K77">
        <f t="shared" si="5"/>
        <v>0.10261835272401072</v>
      </c>
      <c r="L77">
        <f t="shared" si="5"/>
        <v>5.9725248121358945E-2</v>
      </c>
    </row>
    <row r="78" spans="4:13" ht="15.75">
      <c r="D78" s="11" t="s">
        <v>22</v>
      </c>
      <c r="E78">
        <f>E77/SQRT(20)</f>
        <v>1.5967071378967797E-2</v>
      </c>
      <c r="F78" s="1">
        <f t="shared" ref="F78:L78" si="6">F77/SQRT(20)</f>
        <v>1.6256172916610391E-2</v>
      </c>
      <c r="G78" s="1">
        <f t="shared" si="6"/>
        <v>1.6690290275297316E-2</v>
      </c>
      <c r="H78" s="1">
        <f t="shared" si="6"/>
        <v>3.1834068146198997E-2</v>
      </c>
      <c r="I78" s="1">
        <f t="shared" si="6"/>
        <v>3.2794415442427491E-2</v>
      </c>
      <c r="J78" s="1">
        <f t="shared" si="6"/>
        <v>2.6387796222376816E-2</v>
      </c>
      <c r="K78" s="1">
        <f t="shared" si="6"/>
        <v>2.2946161242993868E-2</v>
      </c>
      <c r="L78" s="1">
        <f t="shared" si="6"/>
        <v>1.335497147724002E-2</v>
      </c>
    </row>
    <row r="79" spans="4:13" ht="15.75">
      <c r="D79" s="11" t="s">
        <v>23</v>
      </c>
      <c r="E79">
        <f>E77*$A$1</f>
        <v>3.3371179182042694E-2</v>
      </c>
      <c r="F79" s="1">
        <f t="shared" ref="F79:L79" si="7">F77*$A$1</f>
        <v>3.3975401395715712E-2</v>
      </c>
      <c r="G79" s="1">
        <f t="shared" si="7"/>
        <v>3.488270667537139E-2</v>
      </c>
      <c r="H79" s="1">
        <f t="shared" si="7"/>
        <v>6.6533202425555896E-2</v>
      </c>
      <c r="I79" s="1">
        <f t="shared" si="7"/>
        <v>6.8540328274673448E-2</v>
      </c>
      <c r="J79" s="1">
        <f t="shared" si="7"/>
        <v>5.5150494104767543E-2</v>
      </c>
      <c r="K79" s="1">
        <f t="shared" si="7"/>
        <v>4.7957476997857185E-2</v>
      </c>
      <c r="L79" s="1">
        <f t="shared" si="7"/>
        <v>2.7911890387431641E-2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11"/>
      <c r="F81" s="1"/>
      <c r="G81" s="1"/>
      <c r="H81" s="1"/>
      <c r="I81" s="1"/>
      <c r="J81" s="1"/>
      <c r="K81" s="1"/>
      <c r="L81" s="1"/>
    </row>
    <row r="82" spans="4:12">
      <c r="D82" s="1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C31" zoomScale="115" zoomScaleNormal="115" workbookViewId="0">
      <selection activeCell="E30" sqref="E30:N31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0.11</v>
      </c>
      <c r="N30">
        <v>0.11</v>
      </c>
    </row>
    <row r="31" spans="4:14" ht="15.75">
      <c r="D31" s="11" t="s">
        <v>51</v>
      </c>
      <c r="E31">
        <v>2.54</v>
      </c>
      <c r="F31" s="1">
        <v>1.1100000000000001</v>
      </c>
      <c r="G31" s="1">
        <v>0.31</v>
      </c>
      <c r="H31" s="1">
        <v>-0.11600000000000001</v>
      </c>
      <c r="I31" s="1">
        <v>-0.439</v>
      </c>
      <c r="J31" s="1">
        <v>-0.48099999999999998</v>
      </c>
      <c r="K31" s="1">
        <v>-0.23400000000000001</v>
      </c>
      <c r="L31" s="1">
        <v>-0.56000000000000005</v>
      </c>
      <c r="M31" s="1">
        <v>0.46</v>
      </c>
      <c r="N31" s="1">
        <v>1.98</v>
      </c>
    </row>
    <row r="32" spans="4:14">
      <c r="D32" s="18"/>
    </row>
    <row r="104" spans="4:13" ht="18.75">
      <c r="G104" s="5" t="s">
        <v>18</v>
      </c>
      <c r="H104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4">AVERAGE(E106:E125)</f>
        <v>-2.6324999999999994</v>
      </c>
      <c r="F126">
        <f t="shared" si="4"/>
        <v>-2.7290000000000001</v>
      </c>
      <c r="G126">
        <f t="shared" si="4"/>
        <v>-3.0860000000000007</v>
      </c>
      <c r="H126">
        <f t="shared" si="4"/>
        <v>-3.149</v>
      </c>
      <c r="I126">
        <f t="shared" si="4"/>
        <v>-2.7919999999999998</v>
      </c>
      <c r="J126">
        <f t="shared" si="4"/>
        <v>-2.8740000000000001</v>
      </c>
      <c r="K126">
        <f t="shared" si="4"/>
        <v>-2.6634999999999991</v>
      </c>
      <c r="L126">
        <f t="shared" si="4"/>
        <v>-2.5274999999999999</v>
      </c>
    </row>
    <row r="127" spans="4:13">
      <c r="D127" s="10" t="s">
        <v>12</v>
      </c>
      <c r="E127">
        <f t="shared" ref="E127:L127" si="5">STDEV(E106:E125)</f>
        <v>5.1694955470071129E-2</v>
      </c>
      <c r="F127">
        <f t="shared" si="5"/>
        <v>6.5123364713280465E-2</v>
      </c>
      <c r="G127">
        <f t="shared" si="5"/>
        <v>6.6917073582473022E-2</v>
      </c>
      <c r="H127">
        <f t="shared" si="5"/>
        <v>8.2391874918778155E-2</v>
      </c>
      <c r="I127">
        <f t="shared" si="5"/>
        <v>0.14996841772783184</v>
      </c>
      <c r="J127">
        <f t="shared" si="5"/>
        <v>8.3816842924884435E-2</v>
      </c>
      <c r="K127">
        <f t="shared" si="5"/>
        <v>7.7546251054654958E-2</v>
      </c>
      <c r="L127">
        <f t="shared" si="5"/>
        <v>6.9651387563161152E-2</v>
      </c>
    </row>
    <row r="128" spans="4:13" ht="15.75">
      <c r="D128" s="11" t="s">
        <v>22</v>
      </c>
      <c r="E128">
        <f>E127/SQRT(20)</f>
        <v>1.1559343452490363E-2</v>
      </c>
      <c r="F128" s="1">
        <f t="shared" ref="F128:L128" si="6">F127/SQRT(20)</f>
        <v>1.4562027042240621E-2</v>
      </c>
      <c r="G128" s="1">
        <f t="shared" si="6"/>
        <v>1.4963112538576505E-2</v>
      </c>
      <c r="H128" s="1">
        <f t="shared" si="6"/>
        <v>1.8423383311204789E-2</v>
      </c>
      <c r="I128" s="1">
        <f t="shared" si="6"/>
        <v>3.3533957651751656E-2</v>
      </c>
      <c r="J128" s="1">
        <f t="shared" si="6"/>
        <v>1.8742015843946389E-2</v>
      </c>
      <c r="K128" s="1">
        <f t="shared" si="6"/>
        <v>1.7339868875847323E-2</v>
      </c>
      <c r="L128" s="1">
        <f t="shared" si="6"/>
        <v>1.5574523731841176E-2</v>
      </c>
    </row>
    <row r="129" spans="4:12" ht="15.75">
      <c r="D129" s="11" t="s">
        <v>23</v>
      </c>
      <c r="E129">
        <f>E127*$A$1</f>
        <v>2.4159027815704857E-2</v>
      </c>
      <c r="F129" s="1">
        <f t="shared" ref="F129:L129" si="7">F127*$A$1</f>
        <v>3.0434636518282897E-2</v>
      </c>
      <c r="G129" s="1">
        <f t="shared" si="7"/>
        <v>3.1272905205624896E-2</v>
      </c>
      <c r="H129" s="1">
        <f t="shared" si="7"/>
        <v>3.8504871120418012E-2</v>
      </c>
      <c r="I129" s="1">
        <f t="shared" si="7"/>
        <v>7.0085971492160948E-2</v>
      </c>
      <c r="J129" s="1">
        <f t="shared" si="7"/>
        <v>3.9170813113847951E-2</v>
      </c>
      <c r="K129" s="1">
        <f t="shared" si="7"/>
        <v>3.6240325950520902E-2</v>
      </c>
      <c r="L129" s="1">
        <f t="shared" si="7"/>
        <v>3.2550754599548058E-2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opLeftCell="A10" workbookViewId="0">
      <selection activeCell="D31" sqref="D31:M32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11" t="s">
        <v>51</v>
      </c>
      <c r="D32">
        <v>4.33</v>
      </c>
      <c r="E32" s="1">
        <v>1.49</v>
      </c>
      <c r="F32" s="1">
        <v>0.45</v>
      </c>
      <c r="G32" s="1">
        <v>-7.0999999999999994E-2</v>
      </c>
      <c r="H32" s="1">
        <v>-0.37</v>
      </c>
      <c r="I32" s="1">
        <v>-0.35</v>
      </c>
      <c r="J32" s="1">
        <v>-0.151</v>
      </c>
      <c r="K32" s="1">
        <v>-0.31</v>
      </c>
      <c r="L32" s="1">
        <v>1.08</v>
      </c>
      <c r="M32" s="1">
        <v>3.76</v>
      </c>
    </row>
    <row r="33" spans="3:3">
      <c r="C33" s="18"/>
    </row>
    <row r="75" spans="4:13" ht="18.75">
      <c r="G75" s="5" t="s">
        <v>20</v>
      </c>
      <c r="H75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4">AVERAGE(F77:F96)</f>
        <v>-2.8220000000000001</v>
      </c>
      <c r="G97" s="1">
        <f t="shared" si="4"/>
        <v>-3.2510000000000003</v>
      </c>
      <c r="H97" s="1">
        <f t="shared" si="4"/>
        <v>-3.2590000000000003</v>
      </c>
      <c r="I97" s="1">
        <f t="shared" si="4"/>
        <v>-3.0159999999999996</v>
      </c>
      <c r="J97" s="1">
        <f t="shared" si="4"/>
        <v>-3.1209999999999996</v>
      </c>
      <c r="K97" s="1">
        <f t="shared" si="4"/>
        <v>-2.6019999999999999</v>
      </c>
    </row>
    <row r="98" spans="4:11">
      <c r="D98" s="6" t="s">
        <v>12</v>
      </c>
      <c r="F98">
        <f t="shared" ref="F98:K98" si="5">STDEV(F77:F96)</f>
        <v>0.11817026075250819</v>
      </c>
      <c r="G98" s="1">
        <f t="shared" si="5"/>
        <v>0.19584902885963756</v>
      </c>
      <c r="H98" s="1">
        <f t="shared" si="5"/>
        <v>0.21983007791904804</v>
      </c>
      <c r="I98" s="1">
        <f t="shared" si="5"/>
        <v>0.11329514320430603</v>
      </c>
      <c r="J98" s="1">
        <f t="shared" si="5"/>
        <v>9.5801329515002642E-2</v>
      </c>
      <c r="K98" s="1">
        <f t="shared" si="5"/>
        <v>9.4679514818759997E-2</v>
      </c>
    </row>
    <row r="99" spans="4:11" ht="15.75">
      <c r="D99" s="11" t="s">
        <v>22</v>
      </c>
      <c r="F99">
        <f>F98/SQRT(20)</f>
        <v>2.6423673596148375E-2</v>
      </c>
      <c r="G99" s="1">
        <f t="shared" ref="G99:K99" si="6">G98/SQRT(20)</f>
        <v>4.3793174185746769E-2</v>
      </c>
      <c r="H99" s="1">
        <f t="shared" si="6"/>
        <v>4.9155499772606692E-2</v>
      </c>
      <c r="I99" s="1">
        <f t="shared" si="6"/>
        <v>2.5333564172540162E-2</v>
      </c>
      <c r="J99" s="1">
        <f t="shared" si="6"/>
        <v>2.1421828513040284E-2</v>
      </c>
      <c r="K99" s="1">
        <f t="shared" si="6"/>
        <v>2.1170983121144602E-2</v>
      </c>
    </row>
    <row r="100" spans="4:11" ht="15.75">
      <c r="D100" s="11" t="s">
        <v>23</v>
      </c>
      <c r="F100">
        <f>F98*$A$1</f>
        <v>5.5225477815950101E-2</v>
      </c>
      <c r="G100" s="1">
        <f t="shared" ref="G100:K100" si="7">G98*$A$1</f>
        <v>9.152773404821074E-2</v>
      </c>
      <c r="H100" s="1">
        <f t="shared" si="7"/>
        <v>0.10273499452474798</v>
      </c>
      <c r="I100" s="1">
        <f t="shared" si="7"/>
        <v>5.2947149120608938E-2</v>
      </c>
      <c r="J100" s="1">
        <f t="shared" si="7"/>
        <v>4.4771621592254195E-2</v>
      </c>
      <c r="K100" s="1">
        <f t="shared" si="7"/>
        <v>4.4247354723192217E-2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24:N24"/>
  <sheetViews>
    <sheetView topLeftCell="C1" workbookViewId="0">
      <selection activeCell="D84" sqref="D84"/>
    </sheetView>
  </sheetViews>
  <sheetFormatPr baseColWidth="10" defaultRowHeight="15"/>
  <sheetData>
    <row r="24" spans="7:14" ht="31.5">
      <c r="G24" s="16" t="s">
        <v>29</v>
      </c>
      <c r="H24" s="17"/>
      <c r="L24" s="15"/>
      <c r="M24" s="16" t="s">
        <v>30</v>
      </c>
      <c r="N2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M7"/>
  <sheetViews>
    <sheetView topLeftCell="A10" zoomScale="110" zoomScaleNormal="110" workbookViewId="0">
      <selection activeCell="N6" sqref="N6"/>
    </sheetView>
  </sheetViews>
  <sheetFormatPr baseColWidth="10" defaultRowHeight="15"/>
  <sheetData>
    <row r="2" spans="3:13" ht="23.25">
      <c r="E2" s="13" t="s">
        <v>28</v>
      </c>
      <c r="F2" s="13"/>
      <c r="G2" s="13"/>
      <c r="H2" s="13"/>
      <c r="I2" s="14"/>
    </row>
    <row r="4" spans="3:13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</row>
    <row r="5" spans="3:13">
      <c r="C5" s="1" t="s">
        <v>25</v>
      </c>
      <c r="D5">
        <v>0.27653637811516296</v>
      </c>
      <c r="E5">
        <v>0.23988154971722386</v>
      </c>
      <c r="F5">
        <v>0.12647030023727018</v>
      </c>
      <c r="G5">
        <v>2.4899799195977301E-2</v>
      </c>
      <c r="H5">
        <v>3.260610210891271E-2</v>
      </c>
      <c r="I5">
        <v>2.4809802816417564E-2</v>
      </c>
      <c r="J5">
        <v>2.881885347805227E-2</v>
      </c>
      <c r="K5">
        <v>0.2016093147388629</v>
      </c>
      <c r="L5">
        <v>0.19285664160335861</v>
      </c>
      <c r="M5">
        <v>0.21902355076446389</v>
      </c>
    </row>
    <row r="6" spans="3:13">
      <c r="C6" s="1" t="s">
        <v>26</v>
      </c>
      <c r="D6">
        <v>0.12143332586888243</v>
      </c>
      <c r="E6">
        <v>0.15094352377104689</v>
      </c>
      <c r="F6">
        <v>8.6235601391585134E-2</v>
      </c>
      <c r="G6">
        <v>3.1867323637065369E-2</v>
      </c>
      <c r="H6">
        <v>2.5526044491230367E-2</v>
      </c>
      <c r="I6">
        <v>3.8099592482970748E-2</v>
      </c>
      <c r="J6">
        <v>3.3308762874212805E-2</v>
      </c>
      <c r="K6">
        <v>0.11520576557209559</v>
      </c>
      <c r="L6">
        <v>0.23059362751956444</v>
      </c>
      <c r="M6">
        <v>0.21598915664790441</v>
      </c>
    </row>
    <row r="7" spans="3:13">
      <c r="C7" s="12" t="s">
        <v>27</v>
      </c>
      <c r="D7">
        <v>0.14475023861447461</v>
      </c>
      <c r="E7">
        <v>0.15401298646542738</v>
      </c>
      <c r="F7">
        <v>8.7141747805092262E-2</v>
      </c>
      <c r="G7">
        <v>2.6137289353275334E-2</v>
      </c>
      <c r="H7">
        <v>6.366028258614094E-2</v>
      </c>
      <c r="I7">
        <v>7.1884410139143637E-2</v>
      </c>
      <c r="J7">
        <v>4.6052030071259679E-2</v>
      </c>
      <c r="K7">
        <v>0.14869962658785785</v>
      </c>
      <c r="L7">
        <v>0.29006532839490162</v>
      </c>
      <c r="M7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D28" sqref="D28:M29"/>
    </sheetView>
  </sheetViews>
  <sheetFormatPr baseColWidth="10" defaultRowHeight="15"/>
  <sheetData>
    <row r="1" spans="1:13">
      <c r="A1" s="1">
        <v>0.46733820729745601</v>
      </c>
    </row>
    <row r="3" spans="1:13" ht="18.75">
      <c r="G3" s="5" t="s">
        <v>31</v>
      </c>
      <c r="H3" s="5"/>
    </row>
    <row r="4" spans="1:13">
      <c r="C4" s="19" t="s">
        <v>0</v>
      </c>
      <c r="D4" s="20" t="s">
        <v>1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6</v>
      </c>
      <c r="J4" s="20" t="s">
        <v>7</v>
      </c>
      <c r="K4" s="20" t="s">
        <v>8</v>
      </c>
      <c r="L4" s="20" t="s">
        <v>9</v>
      </c>
      <c r="M4" s="21" t="s">
        <v>10</v>
      </c>
    </row>
    <row r="5" spans="1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1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1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1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1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1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1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1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1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1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1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1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22" t="s">
        <v>32</v>
      </c>
      <c r="D25" s="23">
        <f>SUBTOTAL(101,D5:D24)</f>
        <v>0.12600000000000003</v>
      </c>
      <c r="E25" s="23">
        <f t="shared" ref="E25:M25" si="0">SUBTOTAL(101,E5:E24)</f>
        <v>0.375</v>
      </c>
      <c r="F25" s="23">
        <f t="shared" si="0"/>
        <v>-0.10950000000000001</v>
      </c>
      <c r="G25" s="23">
        <f t="shared" si="0"/>
        <v>-7.4000000000000024E-2</v>
      </c>
      <c r="H25" s="23">
        <f t="shared" si="0"/>
        <v>-0.23100000000000004</v>
      </c>
      <c r="I25" s="23">
        <f t="shared" si="0"/>
        <v>-0.27350000000000008</v>
      </c>
      <c r="J25" s="23">
        <f t="shared" si="0"/>
        <v>-0.23149999999999998</v>
      </c>
      <c r="K25" s="23">
        <f t="shared" si="0"/>
        <v>-1.0625</v>
      </c>
      <c r="L25" s="23">
        <f t="shared" si="0"/>
        <v>-0.37600000000000006</v>
      </c>
      <c r="M25" s="23">
        <f t="shared" si="0"/>
        <v>-0.42899999999999999</v>
      </c>
    </row>
    <row r="26" spans="3:13">
      <c r="C26" s="24" t="s">
        <v>12</v>
      </c>
      <c r="D26" s="23">
        <f>STDEV(D5:D24)</f>
        <v>0.24575126492151839</v>
      </c>
      <c r="E26" s="23">
        <f t="shared" ref="E26:M26" si="1">STDEV(E5:E24)</f>
        <v>0.27095348212134901</v>
      </c>
      <c r="F26" s="23">
        <f t="shared" si="1"/>
        <v>0.19027611515899726</v>
      </c>
      <c r="G26" s="23">
        <f t="shared" si="1"/>
        <v>1.9841477024816312E-2</v>
      </c>
      <c r="H26" s="23">
        <f t="shared" si="1"/>
        <v>2.3597502097958335E-2</v>
      </c>
      <c r="I26" s="23">
        <f t="shared" si="1"/>
        <v>2.8335397241649171E-2</v>
      </c>
      <c r="J26" s="23">
        <f t="shared" si="1"/>
        <v>3.1834274809261667E-2</v>
      </c>
      <c r="K26" s="23">
        <f t="shared" si="1"/>
        <v>0.14628289103831021</v>
      </c>
      <c r="L26" s="23">
        <f t="shared" si="1"/>
        <v>0.26684117097313848</v>
      </c>
      <c r="M26" s="23">
        <f t="shared" si="1"/>
        <v>0.18101759146848873</v>
      </c>
    </row>
    <row r="27" spans="3:13" ht="15.75">
      <c r="C27" s="22" t="s">
        <v>23</v>
      </c>
      <c r="D27" s="23">
        <f>D26*$A$1</f>
        <v>0.11484895558950459</v>
      </c>
      <c r="E27" s="23">
        <f t="shared" ref="E27:M27" si="2">E26*$A$1</f>
        <v>0.12662691459559455</v>
      </c>
      <c r="F27" s="23">
        <f t="shared" si="2"/>
        <v>8.8923298549930072E-2</v>
      </c>
      <c r="G27" s="23">
        <f t="shared" si="2"/>
        <v>9.272680302911316E-3</v>
      </c>
      <c r="H27" s="23">
        <f t="shared" si="2"/>
        <v>1.1028014327157805E-2</v>
      </c>
      <c r="I27" s="23">
        <f t="shared" si="2"/>
        <v>1.3242213749973603E-2</v>
      </c>
      <c r="J27" s="23">
        <f t="shared" si="2"/>
        <v>1.487737291997491E-2</v>
      </c>
      <c r="K27" s="23">
        <f t="shared" si="2"/>
        <v>6.8363584056132992E-2</v>
      </c>
      <c r="L27" s="23">
        <f t="shared" si="2"/>
        <v>0.12470507447574049</v>
      </c>
      <c r="M27" s="23">
        <f t="shared" si="2"/>
        <v>8.4596436686186785E-2</v>
      </c>
    </row>
    <row r="28" spans="3:13" ht="15.75">
      <c r="C28" s="22" t="s">
        <v>24</v>
      </c>
      <c r="D28" s="23">
        <v>0.12</v>
      </c>
      <c r="E28" s="23">
        <v>0.13</v>
      </c>
      <c r="F28" s="23">
        <v>0.09</v>
      </c>
      <c r="G28" s="32">
        <v>0.01</v>
      </c>
      <c r="H28" s="23">
        <v>1.2E-2</v>
      </c>
      <c r="I28" s="23">
        <v>1.4E-2</v>
      </c>
      <c r="J28" s="23">
        <v>1.4999999999999999E-2</v>
      </c>
      <c r="K28" s="23">
        <v>7.0000000000000007E-2</v>
      </c>
      <c r="L28" s="23">
        <v>0.13</v>
      </c>
      <c r="M28" s="23">
        <v>0.09</v>
      </c>
    </row>
    <row r="29" spans="3:13" ht="15.75">
      <c r="C29" s="22" t="s">
        <v>51</v>
      </c>
      <c r="D29" s="23">
        <v>0.13</v>
      </c>
      <c r="E29" s="23">
        <v>0.38</v>
      </c>
      <c r="F29" s="23">
        <v>-0.12</v>
      </c>
      <c r="G29" s="23">
        <v>-7.3999999999999996E-2</v>
      </c>
      <c r="H29" s="23">
        <v>-0.23100000000000001</v>
      </c>
      <c r="I29" s="23">
        <v>-0.27400000000000002</v>
      </c>
      <c r="J29" s="23">
        <v>-0.23200000000000001</v>
      </c>
      <c r="K29" s="23">
        <v>-1.06</v>
      </c>
      <c r="L29" s="23">
        <v>-0.38</v>
      </c>
      <c r="M29" s="23">
        <v>-0.43</v>
      </c>
    </row>
    <row r="65" spans="3:13" ht="18.75">
      <c r="F65" s="5" t="s">
        <v>49</v>
      </c>
      <c r="G65" s="5"/>
    </row>
    <row r="66" spans="3:13">
      <c r="C66" s="29" t="s">
        <v>38</v>
      </c>
      <c r="D66" s="29" t="s">
        <v>39</v>
      </c>
      <c r="E66" s="29" t="s">
        <v>40</v>
      </c>
      <c r="F66" s="29" t="s">
        <v>41</v>
      </c>
      <c r="G66" s="29" t="s">
        <v>42</v>
      </c>
      <c r="H66" s="29" t="s">
        <v>43</v>
      </c>
      <c r="I66" s="29" t="s">
        <v>44</v>
      </c>
      <c r="J66" s="29" t="s">
        <v>45</v>
      </c>
      <c r="K66" s="29" t="s">
        <v>46</v>
      </c>
      <c r="L66" s="29" t="s">
        <v>47</v>
      </c>
      <c r="M66" s="29" t="s">
        <v>48</v>
      </c>
    </row>
    <row r="67" spans="3:13">
      <c r="C67">
        <v>1</v>
      </c>
      <c r="D67">
        <v>-1.99</v>
      </c>
      <c r="E67">
        <v>-2.25</v>
      </c>
      <c r="F67">
        <v>-2.58</v>
      </c>
      <c r="G67">
        <v>-2.71</v>
      </c>
      <c r="H67">
        <v>-2.81</v>
      </c>
      <c r="I67">
        <v>-2.41</v>
      </c>
      <c r="J67">
        <v>-2.4900000000000002</v>
      </c>
      <c r="K67">
        <v>-2.46</v>
      </c>
      <c r="L67">
        <v>-2.21</v>
      </c>
      <c r="M67">
        <v>-2.34</v>
      </c>
    </row>
    <row r="68" spans="3:13">
      <c r="C68">
        <v>2</v>
      </c>
      <c r="D68">
        <v>-1.96</v>
      </c>
      <c r="E68">
        <v>-2.2599999999999998</v>
      </c>
      <c r="F68">
        <v>-2.3199999999999998</v>
      </c>
      <c r="G68">
        <v>-2.91</v>
      </c>
      <c r="H68">
        <v>-3.03</v>
      </c>
      <c r="I68">
        <v>-2.81</v>
      </c>
      <c r="J68">
        <v>-2.68</v>
      </c>
      <c r="K68">
        <v>-2.4900000000000002</v>
      </c>
      <c r="L68">
        <v>-2.5</v>
      </c>
      <c r="M68">
        <v>-2.4</v>
      </c>
    </row>
    <row r="69" spans="3:13">
      <c r="C69" s="1">
        <v>3</v>
      </c>
      <c r="D69">
        <v>-2.04</v>
      </c>
      <c r="E69">
        <v>-2.27</v>
      </c>
      <c r="F69">
        <v>-2.5299999999999998</v>
      </c>
      <c r="G69">
        <v>-2.83</v>
      </c>
      <c r="H69">
        <v>-2.71</v>
      </c>
      <c r="I69">
        <v>-2.34</v>
      </c>
      <c r="J69">
        <v>-2.44</v>
      </c>
      <c r="K69">
        <v>-2.34</v>
      </c>
      <c r="L69">
        <v>-2.2000000000000002</v>
      </c>
      <c r="M69">
        <v>-2.31</v>
      </c>
    </row>
    <row r="70" spans="3:13">
      <c r="C70" s="1">
        <v>4</v>
      </c>
      <c r="D70">
        <v>-2</v>
      </c>
      <c r="E70">
        <v>-2.2400000000000002</v>
      </c>
      <c r="F70">
        <v>-2.31</v>
      </c>
      <c r="G70">
        <v>-2.9</v>
      </c>
      <c r="H70">
        <v>-3.05</v>
      </c>
      <c r="I70">
        <v>-2.8</v>
      </c>
      <c r="J70">
        <v>-2.68</v>
      </c>
      <c r="K70">
        <v>-2.5</v>
      </c>
      <c r="L70">
        <v>-2.4900000000000002</v>
      </c>
      <c r="M70">
        <v>-2.39</v>
      </c>
    </row>
    <row r="71" spans="3:13">
      <c r="C71" s="1">
        <v>5</v>
      </c>
      <c r="D71">
        <v>-2.12</v>
      </c>
      <c r="E71">
        <v>-2.31</v>
      </c>
      <c r="F71">
        <v>-2.52</v>
      </c>
      <c r="G71">
        <v>-2.67</v>
      </c>
      <c r="H71">
        <v>-2.77</v>
      </c>
      <c r="I71">
        <v>-2.36</v>
      </c>
      <c r="J71">
        <v>-2.4</v>
      </c>
      <c r="K71">
        <v>-2.4300000000000002</v>
      </c>
      <c r="L71">
        <v>-2.19</v>
      </c>
      <c r="M71">
        <v>-2.33</v>
      </c>
    </row>
    <row r="72" spans="3:13">
      <c r="C72" s="1">
        <v>6</v>
      </c>
      <c r="D72">
        <v>-2.06</v>
      </c>
      <c r="E72">
        <v>-2.25</v>
      </c>
      <c r="F72">
        <v>-2.31</v>
      </c>
      <c r="G72">
        <v>-2.89</v>
      </c>
      <c r="H72">
        <v>-3.01</v>
      </c>
      <c r="I72">
        <v>-2.78</v>
      </c>
      <c r="J72">
        <v>-2.67</v>
      </c>
      <c r="K72">
        <v>-2.44</v>
      </c>
      <c r="L72">
        <v>-2.4900000000000002</v>
      </c>
      <c r="M72">
        <v>-2.37</v>
      </c>
    </row>
    <row r="73" spans="3:13">
      <c r="C73" s="1">
        <v>7</v>
      </c>
      <c r="D73">
        <v>-1.95</v>
      </c>
      <c r="E73">
        <v>-2.25</v>
      </c>
      <c r="F73">
        <v>-2.5099999999999998</v>
      </c>
      <c r="G73">
        <v>-2.63</v>
      </c>
      <c r="H73">
        <v>-2.74</v>
      </c>
      <c r="I73">
        <v>-2.34</v>
      </c>
      <c r="J73">
        <v>-2.4</v>
      </c>
      <c r="K73">
        <v>-2.42</v>
      </c>
      <c r="L73">
        <v>-2.19</v>
      </c>
      <c r="M73">
        <v>-2.25</v>
      </c>
    </row>
    <row r="74" spans="3:13">
      <c r="C74" s="1">
        <v>8</v>
      </c>
      <c r="D74">
        <v>-2.02</v>
      </c>
      <c r="E74">
        <v>-2.27</v>
      </c>
      <c r="F74">
        <v>-2.3199999999999998</v>
      </c>
      <c r="G74">
        <v>-2.9</v>
      </c>
      <c r="H74">
        <v>-3.05</v>
      </c>
      <c r="I74">
        <v>-2.8</v>
      </c>
      <c r="J74">
        <v>-2.71</v>
      </c>
      <c r="K74">
        <v>-2.54</v>
      </c>
      <c r="L74">
        <v>-2.5</v>
      </c>
      <c r="M74">
        <v>-2.42</v>
      </c>
    </row>
    <row r="75" spans="3:13">
      <c r="C75" s="1">
        <v>9</v>
      </c>
      <c r="D75">
        <v>-2.19</v>
      </c>
      <c r="E75">
        <v>-2.36</v>
      </c>
      <c r="F75">
        <v>-2.5099999999999998</v>
      </c>
      <c r="G75">
        <v>-2.62</v>
      </c>
      <c r="H75">
        <v>-2.72</v>
      </c>
      <c r="I75">
        <v>-2.31</v>
      </c>
      <c r="J75">
        <v>-2.38</v>
      </c>
      <c r="K75">
        <v>-2.39</v>
      </c>
      <c r="L75">
        <v>-2.34</v>
      </c>
      <c r="M75">
        <v>-2.27</v>
      </c>
    </row>
    <row r="76" spans="3:13">
      <c r="C76" s="1">
        <v>10</v>
      </c>
      <c r="D76">
        <v>-2.08</v>
      </c>
      <c r="E76">
        <v>-2.31</v>
      </c>
      <c r="F76">
        <v>-2.39</v>
      </c>
      <c r="G76">
        <v>-2.9</v>
      </c>
      <c r="H76">
        <v>-3.04</v>
      </c>
      <c r="I76">
        <v>-2.76</v>
      </c>
      <c r="J76">
        <v>-2.73</v>
      </c>
      <c r="K76">
        <v>-2.4500000000000002</v>
      </c>
      <c r="L76">
        <v>-2.48</v>
      </c>
      <c r="M76">
        <v>-2.39</v>
      </c>
    </row>
    <row r="77" spans="3:13">
      <c r="C77" s="1">
        <v>11</v>
      </c>
      <c r="D77">
        <v>-1.97</v>
      </c>
      <c r="E77">
        <v>-2.31</v>
      </c>
      <c r="F77">
        <v>-2.54</v>
      </c>
      <c r="G77">
        <v>-2.69</v>
      </c>
      <c r="H77">
        <v>-2.75</v>
      </c>
      <c r="I77">
        <v>-2.31</v>
      </c>
      <c r="J77">
        <v>-2.42</v>
      </c>
      <c r="K77">
        <v>-2.4900000000000002</v>
      </c>
      <c r="L77">
        <v>-2.19</v>
      </c>
      <c r="M77">
        <v>-2.25</v>
      </c>
    </row>
    <row r="78" spans="3:13">
      <c r="C78" s="1">
        <v>12</v>
      </c>
      <c r="D78">
        <v>-2.04</v>
      </c>
      <c r="E78">
        <v>-2.2799999999999998</v>
      </c>
      <c r="F78">
        <v>-2.33</v>
      </c>
      <c r="G78">
        <v>-2.87</v>
      </c>
      <c r="H78">
        <v>-3</v>
      </c>
      <c r="I78">
        <v>-2.71</v>
      </c>
      <c r="J78">
        <v>-2.69</v>
      </c>
      <c r="K78">
        <v>-2.4</v>
      </c>
      <c r="L78">
        <v>-2.4500000000000002</v>
      </c>
      <c r="M78">
        <v>-2.33</v>
      </c>
    </row>
    <row r="79" spans="3:13">
      <c r="C79" s="1">
        <v>13</v>
      </c>
      <c r="D79">
        <v>-2.0699999999999998</v>
      </c>
      <c r="E79">
        <v>-2.27</v>
      </c>
      <c r="F79">
        <v>-2.5099999999999998</v>
      </c>
      <c r="G79">
        <v>-2.65</v>
      </c>
      <c r="H79">
        <v>-2.71</v>
      </c>
      <c r="I79">
        <v>-2.2999999999999998</v>
      </c>
      <c r="J79">
        <v>-2.37</v>
      </c>
      <c r="K79">
        <v>-2.42</v>
      </c>
      <c r="L79">
        <v>-2.23</v>
      </c>
      <c r="M79">
        <v>-2.46</v>
      </c>
    </row>
    <row r="80" spans="3:13">
      <c r="C80" s="1">
        <v>14</v>
      </c>
      <c r="D80">
        <v>-1.99</v>
      </c>
      <c r="E80">
        <v>-2.2400000000000002</v>
      </c>
      <c r="F80">
        <v>-2.36</v>
      </c>
      <c r="G80">
        <v>-2.87</v>
      </c>
      <c r="H80">
        <v>-3.04</v>
      </c>
      <c r="I80">
        <v>-2.78</v>
      </c>
      <c r="J80">
        <v>-2.8</v>
      </c>
      <c r="K80">
        <v>-2.52</v>
      </c>
      <c r="L80">
        <v>-2.4900000000000002</v>
      </c>
      <c r="M80">
        <v>-2.41</v>
      </c>
    </row>
    <row r="81" spans="3:13">
      <c r="C81" s="1">
        <v>15</v>
      </c>
      <c r="D81">
        <v>-2.0699999999999998</v>
      </c>
      <c r="E81">
        <v>-2.2599999999999998</v>
      </c>
      <c r="F81">
        <v>-2.56</v>
      </c>
      <c r="G81">
        <v>-2.68</v>
      </c>
      <c r="H81">
        <v>-2.76</v>
      </c>
      <c r="I81">
        <v>-2.39</v>
      </c>
      <c r="J81">
        <v>-2.39</v>
      </c>
      <c r="K81">
        <v>-2.4</v>
      </c>
      <c r="L81">
        <v>-2.2000000000000002</v>
      </c>
      <c r="M81">
        <v>-2.25</v>
      </c>
    </row>
    <row r="82" spans="3:13">
      <c r="C82" s="1">
        <v>16</v>
      </c>
      <c r="D82">
        <v>-2.02</v>
      </c>
      <c r="E82">
        <v>-2.29</v>
      </c>
      <c r="F82">
        <v>-2.37</v>
      </c>
      <c r="G82">
        <v>-2.9</v>
      </c>
      <c r="H82">
        <v>-3.03</v>
      </c>
      <c r="I82">
        <v>-2.75</v>
      </c>
      <c r="J82">
        <v>-2.67</v>
      </c>
      <c r="K82">
        <v>-2.46</v>
      </c>
      <c r="L82">
        <v>-2.48</v>
      </c>
      <c r="M82">
        <v>-2.38</v>
      </c>
    </row>
    <row r="83" spans="3:13">
      <c r="C83" s="1">
        <v>17</v>
      </c>
      <c r="D83">
        <v>-2.09</v>
      </c>
      <c r="E83">
        <v>-2.2999999999999998</v>
      </c>
      <c r="F83">
        <v>-2.56</v>
      </c>
      <c r="G83">
        <v>-2.65</v>
      </c>
      <c r="H83">
        <v>-2.73</v>
      </c>
      <c r="I83">
        <v>-2.33</v>
      </c>
      <c r="J83">
        <v>-2.39</v>
      </c>
      <c r="K83">
        <v>-2.4500000000000002</v>
      </c>
      <c r="L83">
        <v>-2.21</v>
      </c>
      <c r="M83">
        <v>-2.29</v>
      </c>
    </row>
    <row r="84" spans="3:13">
      <c r="C84" s="1">
        <v>18</v>
      </c>
      <c r="D84">
        <v>-2.04</v>
      </c>
      <c r="E84">
        <v>-2.2999999999999998</v>
      </c>
      <c r="F84">
        <v>-2.35</v>
      </c>
      <c r="G84">
        <v>-2.89</v>
      </c>
      <c r="H84">
        <v>-3.03</v>
      </c>
      <c r="I84">
        <v>-2.78</v>
      </c>
      <c r="J84">
        <v>-2.76</v>
      </c>
      <c r="K84">
        <v>-2.44</v>
      </c>
      <c r="L84">
        <v>-2.5</v>
      </c>
      <c r="M84">
        <v>-2.37</v>
      </c>
    </row>
    <row r="85" spans="3:13">
      <c r="C85" s="1">
        <v>19</v>
      </c>
      <c r="D85">
        <v>-2</v>
      </c>
      <c r="E85">
        <v>-2.31</v>
      </c>
      <c r="F85">
        <v>-2.5499999999999998</v>
      </c>
      <c r="G85">
        <v>-2.73</v>
      </c>
      <c r="H85">
        <v>-2.77</v>
      </c>
      <c r="I85">
        <v>-2.36</v>
      </c>
      <c r="J85">
        <v>-2.42</v>
      </c>
      <c r="K85">
        <v>-2.4700000000000002</v>
      </c>
      <c r="L85">
        <v>-2.19</v>
      </c>
      <c r="M85">
        <v>-2.29</v>
      </c>
    </row>
    <row r="86" spans="3:13">
      <c r="C86" s="1">
        <v>20</v>
      </c>
      <c r="D86">
        <v>-1.95</v>
      </c>
      <c r="E86">
        <v>-2.2599999999999998</v>
      </c>
      <c r="F86">
        <v>-2.36</v>
      </c>
      <c r="G86">
        <v>-2.9</v>
      </c>
      <c r="H86">
        <v>-3.09</v>
      </c>
      <c r="I86">
        <v>-2.8</v>
      </c>
      <c r="J86">
        <v>-2.83</v>
      </c>
      <c r="K86">
        <v>-2.5299999999999998</v>
      </c>
      <c r="L86">
        <v>-2.4700000000000002</v>
      </c>
      <c r="M86">
        <v>-2.4</v>
      </c>
    </row>
    <row r="87" spans="3:13">
      <c r="C87" s="24" t="s">
        <v>32</v>
      </c>
      <c r="D87" s="23">
        <f>SUBTOTAL(101,D67:D86)</f>
        <v>-2.0324999999999998</v>
      </c>
      <c r="E87" s="23">
        <f t="shared" ref="E87:M87" si="3">SUBTOTAL(101,E67:E86)</f>
        <v>-2.2794999999999996</v>
      </c>
      <c r="F87" s="23">
        <f t="shared" si="3"/>
        <v>-2.4394999999999998</v>
      </c>
      <c r="G87" s="23">
        <f t="shared" si="3"/>
        <v>-2.7894999999999994</v>
      </c>
      <c r="H87" s="23">
        <f t="shared" si="3"/>
        <v>-2.8920000000000003</v>
      </c>
      <c r="I87" s="23">
        <f t="shared" si="3"/>
        <v>-2.5609999999999995</v>
      </c>
      <c r="J87" s="23">
        <f t="shared" si="3"/>
        <v>-2.5659999999999998</v>
      </c>
      <c r="K87" s="23">
        <f t="shared" si="3"/>
        <v>-2.452</v>
      </c>
      <c r="L87" s="23">
        <f t="shared" si="3"/>
        <v>-2.35</v>
      </c>
      <c r="M87" s="23">
        <f t="shared" si="3"/>
        <v>-2.3449999999999998</v>
      </c>
    </row>
    <row r="88" spans="3:13">
      <c r="C88" s="24" t="s">
        <v>12</v>
      </c>
      <c r="D88" s="23">
        <f>STDEV(D67:D86)</f>
        <v>6.0946482131539387E-2</v>
      </c>
      <c r="E88" s="23">
        <f t="shared" ref="E88:M88" si="4">STDEV(E67:E86)</f>
        <v>3.1030545223087909E-2</v>
      </c>
      <c r="F88" s="23">
        <f t="shared" si="4"/>
        <v>0.10328677502341665</v>
      </c>
      <c r="G88" s="23">
        <f t="shared" si="4"/>
        <v>0.11459195342378087</v>
      </c>
      <c r="H88" s="23">
        <f t="shared" si="4"/>
        <v>0.15129615433244911</v>
      </c>
      <c r="I88" s="23">
        <f t="shared" si="4"/>
        <v>0.22393373079881165</v>
      </c>
      <c r="J88" s="23">
        <f t="shared" si="4"/>
        <v>0.16655645478809758</v>
      </c>
      <c r="K88" s="23">
        <f t="shared" si="4"/>
        <v>5.0638034384395278E-2</v>
      </c>
      <c r="L88" s="23">
        <f t="shared" si="4"/>
        <v>0.14245959722709395</v>
      </c>
      <c r="M88" s="23">
        <f t="shared" si="4"/>
        <v>6.3287148441812893E-2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Y43"/>
  <sheetViews>
    <sheetView topLeftCell="G4" zoomScaleNormal="100" workbookViewId="0">
      <selection activeCell="P22" sqref="P22:Y22"/>
    </sheetView>
  </sheetViews>
  <sheetFormatPr baseColWidth="10" defaultRowHeight="15"/>
  <cols>
    <col min="25" max="25" width="11.5703125" customWidth="1"/>
  </cols>
  <sheetData>
    <row r="4" spans="3:25" ht="18.75">
      <c r="F4" s="27" t="s">
        <v>37</v>
      </c>
      <c r="G4" s="27"/>
      <c r="H4" s="28"/>
      <c r="S4" s="1" t="s">
        <v>58</v>
      </c>
    </row>
    <row r="5" spans="3:25">
      <c r="C5" s="25" t="s">
        <v>33</v>
      </c>
      <c r="D5" s="26" t="s">
        <v>39</v>
      </c>
      <c r="E5" s="26" t="s">
        <v>40</v>
      </c>
      <c r="F5" s="26" t="s">
        <v>41</v>
      </c>
      <c r="G5" s="26" t="s">
        <v>42</v>
      </c>
      <c r="H5" s="26" t="s">
        <v>43</v>
      </c>
      <c r="I5" s="26" t="s">
        <v>44</v>
      </c>
      <c r="J5" s="26" t="s">
        <v>45</v>
      </c>
      <c r="K5" s="26" t="s">
        <v>46</v>
      </c>
      <c r="L5" s="26" t="s">
        <v>47</v>
      </c>
      <c r="M5" s="3" t="s">
        <v>48</v>
      </c>
      <c r="O5" s="25" t="s">
        <v>33</v>
      </c>
      <c r="P5" s="26" t="s">
        <v>1</v>
      </c>
      <c r="Q5" s="26" t="s">
        <v>2</v>
      </c>
      <c r="R5" s="26" t="s">
        <v>3</v>
      </c>
      <c r="S5" s="26" t="s">
        <v>4</v>
      </c>
      <c r="T5" s="26" t="s">
        <v>5</v>
      </c>
      <c r="U5" s="26" t="s">
        <v>6</v>
      </c>
      <c r="V5" s="26" t="s">
        <v>7</v>
      </c>
      <c r="W5" s="26" t="s">
        <v>8</v>
      </c>
      <c r="X5" s="26" t="s">
        <v>9</v>
      </c>
      <c r="Y5" s="3" t="s">
        <v>10</v>
      </c>
    </row>
    <row r="6" spans="3:25">
      <c r="C6" s="1" t="s">
        <v>34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  <c r="O6" s="1" t="s">
        <v>53</v>
      </c>
      <c r="P6" s="33">
        <v>0.12</v>
      </c>
      <c r="Q6" s="34">
        <v>0.13</v>
      </c>
      <c r="R6" s="34">
        <v>0.09</v>
      </c>
      <c r="S6" s="35">
        <v>0.01</v>
      </c>
      <c r="T6" s="34">
        <v>1.2E-2</v>
      </c>
      <c r="U6" s="34">
        <v>1.4E-2</v>
      </c>
      <c r="V6" s="34">
        <v>1.4999999999999999E-2</v>
      </c>
      <c r="W6" s="34">
        <v>7.0000000000000007E-2</v>
      </c>
      <c r="X6" s="34">
        <v>0.13</v>
      </c>
      <c r="Y6" s="36">
        <v>0.09</v>
      </c>
    </row>
    <row r="7" spans="3:25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  <c r="O7" s="1" t="s">
        <v>52</v>
      </c>
      <c r="P7" s="37">
        <v>0.13</v>
      </c>
      <c r="Q7" s="38">
        <v>0.38</v>
      </c>
      <c r="R7" s="38">
        <v>-0.12</v>
      </c>
      <c r="S7" s="38">
        <v>-7.3999999999999996E-2</v>
      </c>
      <c r="T7" s="38">
        <v>-0.23100000000000001</v>
      </c>
      <c r="U7" s="38">
        <v>-0.27400000000000002</v>
      </c>
      <c r="V7" s="38">
        <v>-0.23200000000000001</v>
      </c>
      <c r="W7" s="38">
        <v>-1.06</v>
      </c>
      <c r="X7" s="38">
        <v>-0.38</v>
      </c>
      <c r="Y7" s="39">
        <v>-0.43</v>
      </c>
    </row>
    <row r="8" spans="3:25">
      <c r="C8" s="12" t="s">
        <v>35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  <c r="O8" s="1" t="s">
        <v>54</v>
      </c>
      <c r="P8" s="1">
        <v>0.13</v>
      </c>
      <c r="Q8" s="1">
        <v>0.12</v>
      </c>
      <c r="R8" s="1">
        <v>0.06</v>
      </c>
      <c r="S8" s="1">
        <v>1.2E-2</v>
      </c>
      <c r="T8" s="1">
        <v>1.6E-2</v>
      </c>
      <c r="U8" s="1">
        <v>1.2E-2</v>
      </c>
      <c r="V8" s="1">
        <v>1.4E-2</v>
      </c>
      <c r="W8" s="31">
        <v>0.1</v>
      </c>
      <c r="X8" s="31">
        <v>0.1</v>
      </c>
      <c r="Y8" s="1">
        <v>0.11</v>
      </c>
    </row>
    <row r="9" spans="3:25">
      <c r="C9" s="12" t="s">
        <v>36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  <c r="O9" s="12" t="s">
        <v>52</v>
      </c>
      <c r="P9" s="1">
        <v>1.27</v>
      </c>
      <c r="Q9" s="1">
        <v>0.62</v>
      </c>
      <c r="R9" s="1">
        <v>0.03</v>
      </c>
      <c r="S9" s="1">
        <v>-0.10100000000000001</v>
      </c>
      <c r="T9" s="30">
        <v>-0.34</v>
      </c>
      <c r="U9" s="1">
        <v>-0.39600000000000002</v>
      </c>
      <c r="V9" s="1">
        <v>-0.251</v>
      </c>
      <c r="W9" s="1">
        <v>-0.84</v>
      </c>
      <c r="X9" s="1">
        <v>-0.01</v>
      </c>
      <c r="Y9" s="31">
        <v>0.7</v>
      </c>
    </row>
    <row r="10" spans="3:25">
      <c r="C10" s="12" t="s">
        <v>59</v>
      </c>
      <c r="O10" s="1" t="s">
        <v>55</v>
      </c>
      <c r="P10" s="1">
        <v>0.06</v>
      </c>
      <c r="Q10" s="1">
        <v>0.08</v>
      </c>
      <c r="R10" s="1">
        <v>0.05</v>
      </c>
      <c r="S10" s="1">
        <v>1.4999999999999999E-2</v>
      </c>
      <c r="T10" s="1">
        <v>1.2E-2</v>
      </c>
      <c r="U10" s="1">
        <v>1.7999999999999999E-2</v>
      </c>
      <c r="V10" s="1">
        <v>1.6E-2</v>
      </c>
      <c r="W10" s="1">
        <v>0.06</v>
      </c>
      <c r="X10" s="1">
        <v>0.11</v>
      </c>
      <c r="Y10" s="1">
        <v>0.11</v>
      </c>
    </row>
    <row r="11" spans="3:25">
      <c r="C11" s="1" t="s">
        <v>34</v>
      </c>
      <c r="D11">
        <v>0.246</v>
      </c>
      <c r="E11">
        <v>0.27100000000000002</v>
      </c>
      <c r="F11" s="30">
        <v>0.19</v>
      </c>
      <c r="G11" s="30">
        <v>0.02</v>
      </c>
      <c r="H11" s="1">
        <v>2.4E-2</v>
      </c>
      <c r="I11" s="1">
        <v>2.8000000000000001E-2</v>
      </c>
      <c r="J11" s="1">
        <v>3.2000000000000001E-2</v>
      </c>
      <c r="K11" s="1">
        <v>0.14599999999999999</v>
      </c>
      <c r="L11" s="1">
        <v>0.26700000000000002</v>
      </c>
      <c r="M11" s="1">
        <v>0.18099999999999999</v>
      </c>
      <c r="O11" s="12" t="s">
        <v>52</v>
      </c>
      <c r="P11" s="1">
        <v>2.54</v>
      </c>
      <c r="Q11" s="1">
        <v>1.1100000000000001</v>
      </c>
      <c r="R11" s="1">
        <v>0.31</v>
      </c>
      <c r="S11" s="1">
        <v>-0.11600000000000001</v>
      </c>
      <c r="T11" s="1">
        <v>-0.439</v>
      </c>
      <c r="U11" s="1">
        <v>-0.48099999999999998</v>
      </c>
      <c r="V11" s="1">
        <v>-0.23400000000000001</v>
      </c>
      <c r="W11" s="1">
        <v>-0.56000000000000005</v>
      </c>
      <c r="X11" s="1">
        <v>0.46</v>
      </c>
      <c r="Y11" s="1">
        <v>1.98</v>
      </c>
    </row>
    <row r="12" spans="3:25">
      <c r="C12" s="1" t="s">
        <v>25</v>
      </c>
      <c r="D12">
        <v>0.77700000000000002</v>
      </c>
      <c r="E12" s="30">
        <v>0.24</v>
      </c>
      <c r="F12">
        <v>0.126</v>
      </c>
      <c r="G12">
        <v>2.5000000000000001E-2</v>
      </c>
      <c r="H12">
        <v>3.3000000000000002E-2</v>
      </c>
      <c r="I12">
        <v>2.5000000000000001E-2</v>
      </c>
      <c r="J12">
        <v>2.9000000000000001E-2</v>
      </c>
      <c r="K12">
        <v>0.20200000000000001</v>
      </c>
      <c r="L12">
        <v>0.193</v>
      </c>
      <c r="M12">
        <v>0.219</v>
      </c>
      <c r="O12" s="1" t="s">
        <v>27</v>
      </c>
      <c r="P12" s="1">
        <v>7.0000000000000007E-2</v>
      </c>
      <c r="Q12" s="1">
        <v>0.08</v>
      </c>
      <c r="R12" s="1">
        <v>0.05</v>
      </c>
      <c r="S12" s="1">
        <v>1.2999999999999999E-2</v>
      </c>
      <c r="T12" s="1">
        <v>0.03</v>
      </c>
      <c r="U12" s="1">
        <v>0.04</v>
      </c>
      <c r="V12" s="1">
        <v>2.1999999999999999E-2</v>
      </c>
      <c r="W12" s="1">
        <v>7.0000000000000007E-2</v>
      </c>
      <c r="X12" s="1">
        <v>0.14000000000000001</v>
      </c>
      <c r="Y12" s="1">
        <v>0.19</v>
      </c>
    </row>
    <row r="13" spans="3:25">
      <c r="C13" s="12" t="s">
        <v>35</v>
      </c>
      <c r="D13">
        <v>0.121</v>
      </c>
      <c r="E13">
        <v>0.151</v>
      </c>
      <c r="F13">
        <v>8.5999999999999993E-2</v>
      </c>
      <c r="G13">
        <v>3.2000000000000001E-2</v>
      </c>
      <c r="H13">
        <v>2.5999999999999999E-2</v>
      </c>
      <c r="I13">
        <v>3.7999999999999999E-2</v>
      </c>
      <c r="J13">
        <v>3.3000000000000002E-2</v>
      </c>
      <c r="K13">
        <v>0.115</v>
      </c>
      <c r="L13">
        <v>0.23100000000000001</v>
      </c>
      <c r="M13">
        <v>0.216</v>
      </c>
      <c r="O13" s="1" t="s">
        <v>52</v>
      </c>
      <c r="P13" s="1">
        <v>4.33</v>
      </c>
      <c r="Q13" s="1">
        <v>1.49</v>
      </c>
      <c r="R13" s="1">
        <v>0.45</v>
      </c>
      <c r="S13" s="1">
        <v>-7.0999999999999994E-2</v>
      </c>
      <c r="T13" s="1">
        <v>-0.37</v>
      </c>
      <c r="U13" s="1">
        <v>-0.35</v>
      </c>
      <c r="V13" s="1">
        <v>-0.151</v>
      </c>
      <c r="W13" s="1">
        <v>-0.31</v>
      </c>
      <c r="X13" s="1">
        <v>1.08</v>
      </c>
      <c r="Y13" s="1">
        <v>3.76</v>
      </c>
    </row>
    <row r="14" spans="3:25">
      <c r="C14" s="12" t="s">
        <v>36</v>
      </c>
      <c r="D14">
        <v>0.14499999999999999</v>
      </c>
      <c r="E14">
        <v>0.154</v>
      </c>
      <c r="F14">
        <v>8.6999999999999994E-2</v>
      </c>
      <c r="G14">
        <v>2.5999999999999999E-2</v>
      </c>
      <c r="H14">
        <v>6.4000000000000001E-2</v>
      </c>
      <c r="I14">
        <v>7.1999999999999995E-2</v>
      </c>
      <c r="J14">
        <v>4.5999999999999999E-2</v>
      </c>
      <c r="K14">
        <v>0.14899999999999999</v>
      </c>
      <c r="L14" s="30">
        <v>0.28999999999999998</v>
      </c>
      <c r="M14">
        <v>0.40200000000000002</v>
      </c>
    </row>
    <row r="17" spans="5:25">
      <c r="S17" s="1" t="s">
        <v>57</v>
      </c>
      <c r="V17" s="1" t="s">
        <v>59</v>
      </c>
    </row>
    <row r="18" spans="5:25">
      <c r="O18" s="25" t="s">
        <v>33</v>
      </c>
      <c r="P18" s="26" t="s">
        <v>39</v>
      </c>
      <c r="Q18" s="26" t="s">
        <v>40</v>
      </c>
      <c r="R18" s="26" t="s">
        <v>41</v>
      </c>
      <c r="S18" s="26" t="s">
        <v>42</v>
      </c>
      <c r="T18" s="26" t="s">
        <v>43</v>
      </c>
      <c r="U18" s="26" t="s">
        <v>44</v>
      </c>
      <c r="V18" s="26" t="s">
        <v>45</v>
      </c>
      <c r="W18" s="26" t="s">
        <v>46</v>
      </c>
      <c r="X18" s="26" t="s">
        <v>47</v>
      </c>
      <c r="Y18" s="3" t="s">
        <v>48</v>
      </c>
    </row>
    <row r="19" spans="5:25">
      <c r="O19" s="1" t="s">
        <v>34</v>
      </c>
      <c r="P19" s="37">
        <v>0.13</v>
      </c>
      <c r="Q19" s="38">
        <v>0.38</v>
      </c>
      <c r="R19" s="38">
        <v>-0.12</v>
      </c>
      <c r="S19" s="38">
        <v>-7.3999999999999996E-2</v>
      </c>
      <c r="T19" s="38">
        <v>-0.23100000000000001</v>
      </c>
      <c r="U19" s="38">
        <v>-0.27400000000000002</v>
      </c>
      <c r="V19" s="38">
        <v>-0.23200000000000001</v>
      </c>
      <c r="W19" s="38">
        <v>-1.06</v>
      </c>
      <c r="X19" s="38">
        <v>-0.38</v>
      </c>
      <c r="Y19" s="39">
        <v>-0.43</v>
      </c>
    </row>
    <row r="20" spans="5:25">
      <c r="O20" s="1" t="s">
        <v>25</v>
      </c>
      <c r="P20" s="1">
        <v>1.27</v>
      </c>
      <c r="Q20" s="1">
        <v>0.62</v>
      </c>
      <c r="R20" s="1">
        <v>0.03</v>
      </c>
      <c r="S20" s="1">
        <v>-0.10100000000000001</v>
      </c>
      <c r="T20" s="30">
        <v>-0.34</v>
      </c>
      <c r="U20" s="1">
        <v>-0.39600000000000002</v>
      </c>
      <c r="V20" s="1">
        <v>-0.251</v>
      </c>
      <c r="W20" s="1">
        <v>-0.84</v>
      </c>
      <c r="X20" s="1">
        <v>-0.01</v>
      </c>
      <c r="Y20" s="31">
        <v>0.7</v>
      </c>
    </row>
    <row r="21" spans="5:25">
      <c r="O21" s="12" t="s">
        <v>35</v>
      </c>
      <c r="P21" s="1">
        <v>2.54</v>
      </c>
      <c r="Q21" s="1">
        <v>1.1100000000000001</v>
      </c>
      <c r="R21" s="1">
        <v>0.31</v>
      </c>
      <c r="S21" s="1">
        <v>-0.11600000000000001</v>
      </c>
      <c r="T21" s="1">
        <v>-0.439</v>
      </c>
      <c r="U21" s="1">
        <v>-0.48099999999999998</v>
      </c>
      <c r="V21" s="1">
        <v>-0.23400000000000001</v>
      </c>
      <c r="W21" s="1">
        <v>-0.56000000000000005</v>
      </c>
      <c r="X21" s="1">
        <v>0.46</v>
      </c>
      <c r="Y21" s="1">
        <v>1.98</v>
      </c>
    </row>
    <row r="22" spans="5:25">
      <c r="O22" s="12" t="s">
        <v>56</v>
      </c>
      <c r="P22" s="1">
        <v>4.33</v>
      </c>
      <c r="Q22" s="1">
        <v>1.49</v>
      </c>
      <c r="R22" s="1">
        <v>0.45</v>
      </c>
      <c r="S22" s="1">
        <v>-7.0999999999999994E-2</v>
      </c>
      <c r="T22" s="1">
        <v>-0.37</v>
      </c>
      <c r="U22" s="1">
        <v>-0.35</v>
      </c>
      <c r="V22" s="1">
        <v>-0.151</v>
      </c>
      <c r="W22" s="1">
        <v>-0.31</v>
      </c>
      <c r="X22" s="1">
        <v>1.08</v>
      </c>
      <c r="Y22" s="1">
        <v>3.76</v>
      </c>
    </row>
    <row r="25" spans="5:25">
      <c r="E25" s="1" t="s">
        <v>61</v>
      </c>
    </row>
    <row r="43" spans="23:23">
      <c r="W43" s="1" t="s">
        <v>60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25" workbookViewId="0">
      <selection activeCell="O8" sqref="O8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5:M26"/>
  <sheetViews>
    <sheetView tabSelected="1" workbookViewId="0">
      <selection activeCell="N5" sqref="N5"/>
    </sheetView>
  </sheetViews>
  <sheetFormatPr baseColWidth="10" defaultRowHeight="15"/>
  <sheetData>
    <row r="5" spans="2:13">
      <c r="B5" s="1" t="s">
        <v>71</v>
      </c>
      <c r="C5" t="s">
        <v>33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48</v>
      </c>
    </row>
    <row r="6" spans="2:13">
      <c r="B6" s="1" t="s">
        <v>64</v>
      </c>
      <c r="C6" t="s">
        <v>62</v>
      </c>
      <c r="D6">
        <v>-0.78</v>
      </c>
      <c r="E6">
        <v>2.5999999999999999E-2</v>
      </c>
      <c r="F6">
        <v>-0.33</v>
      </c>
      <c r="G6">
        <v>-1.4E-2</v>
      </c>
      <c r="H6">
        <v>-0.127</v>
      </c>
      <c r="I6">
        <v>-0.22900000000000001</v>
      </c>
      <c r="J6">
        <v>-0.26500000000000001</v>
      </c>
      <c r="K6">
        <v>-0.73</v>
      </c>
      <c r="L6">
        <v>0.20899999999999999</v>
      </c>
      <c r="M6">
        <v>-0.2</v>
      </c>
    </row>
    <row r="7" spans="2:13" s="1" customFormat="1">
      <c r="B7" s="1" t="s">
        <v>65</v>
      </c>
      <c r="D7" s="37">
        <v>0.13</v>
      </c>
      <c r="E7" s="38">
        <v>0.38</v>
      </c>
      <c r="F7" s="38">
        <v>-0.12</v>
      </c>
      <c r="G7" s="38">
        <v>-7.3999999999999996E-2</v>
      </c>
      <c r="H7" s="38">
        <v>-0.23100000000000001</v>
      </c>
      <c r="I7" s="38">
        <v>-0.27400000000000002</v>
      </c>
      <c r="J7" s="38">
        <v>-0.23200000000000001</v>
      </c>
      <c r="K7" s="38">
        <v>-1.06</v>
      </c>
      <c r="L7" s="38">
        <v>-0.38</v>
      </c>
      <c r="M7" s="39">
        <v>-0.43</v>
      </c>
    </row>
    <row r="8" spans="2:13" s="1" customFormat="1">
      <c r="B8" s="1" t="s">
        <v>66</v>
      </c>
      <c r="D8" s="1">
        <f>0.78+0.13</f>
        <v>0.91</v>
      </c>
      <c r="E8" s="1">
        <f>0.35-0.026</f>
        <v>0.32399999999999995</v>
      </c>
      <c r="F8" s="1">
        <f>0.33-0.12</f>
        <v>0.21000000000000002</v>
      </c>
      <c r="G8" s="1">
        <f>0.074-0.014</f>
        <v>0.06</v>
      </c>
      <c r="H8" s="1">
        <f>0.231-0.127</f>
        <v>0.10400000000000001</v>
      </c>
      <c r="I8" s="1">
        <f>0.274-0.229</f>
        <v>4.5000000000000012E-2</v>
      </c>
      <c r="J8" s="1">
        <f>0.265-0.232</f>
        <v>3.3000000000000002E-2</v>
      </c>
      <c r="K8" s="1">
        <f>1.06-0.73</f>
        <v>0.33000000000000007</v>
      </c>
      <c r="L8" s="1">
        <f>0.38+0.209</f>
        <v>0.58899999999999997</v>
      </c>
      <c r="M8" s="1">
        <f>0.43-0.2</f>
        <v>0.22999999999999998</v>
      </c>
    </row>
    <row r="9" spans="2:13" s="1" customFormat="1">
      <c r="B9" s="1" t="s">
        <v>67</v>
      </c>
      <c r="D9" s="1" t="s">
        <v>69</v>
      </c>
      <c r="E9" s="1" t="s">
        <v>69</v>
      </c>
      <c r="F9" s="1" t="s">
        <v>69</v>
      </c>
      <c r="G9" s="1" t="s">
        <v>70</v>
      </c>
      <c r="H9" s="1" t="s">
        <v>70</v>
      </c>
      <c r="I9" s="1" t="s">
        <v>70</v>
      </c>
      <c r="J9" s="1" t="s">
        <v>69</v>
      </c>
      <c r="K9" s="1" t="s">
        <v>70</v>
      </c>
      <c r="L9" s="1" t="s">
        <v>70</v>
      </c>
      <c r="M9" s="1" t="s">
        <v>70</v>
      </c>
    </row>
    <row r="10" spans="2:13" s="1" customFormat="1">
      <c r="B10" s="1" t="s">
        <v>68</v>
      </c>
      <c r="M10" s="1">
        <f>AVERAGE(D8:M8)</f>
        <v>0.28349999999999997</v>
      </c>
    </row>
    <row r="11" spans="2:13">
      <c r="B11" s="1" t="s">
        <v>64</v>
      </c>
      <c r="C11" t="s">
        <v>63</v>
      </c>
      <c r="D11">
        <v>0.81</v>
      </c>
      <c r="E11">
        <v>0.33</v>
      </c>
      <c r="F11">
        <v>-0.14000000000000001</v>
      </c>
      <c r="G11">
        <v>-2.1999999999999999E-2</v>
      </c>
      <c r="H11">
        <v>-0.26800000000000002</v>
      </c>
      <c r="I11">
        <v>-0.375</v>
      </c>
      <c r="J11">
        <v>-0.28699999999999998</v>
      </c>
      <c r="K11">
        <v>-0.43</v>
      </c>
      <c r="L11">
        <v>0.63200000000000001</v>
      </c>
      <c r="M11">
        <v>1.19</v>
      </c>
    </row>
    <row r="12" spans="2:13" s="1" customFormat="1">
      <c r="B12" s="1" t="s">
        <v>65</v>
      </c>
      <c r="D12" s="1">
        <v>1.27</v>
      </c>
      <c r="E12" s="1">
        <v>0.62</v>
      </c>
      <c r="F12" s="1">
        <v>0.03</v>
      </c>
      <c r="G12" s="1">
        <v>-0.10100000000000001</v>
      </c>
      <c r="H12" s="30">
        <v>-0.34</v>
      </c>
      <c r="I12" s="1">
        <v>-0.39600000000000002</v>
      </c>
      <c r="J12" s="1">
        <v>-0.251</v>
      </c>
      <c r="K12" s="1">
        <v>-0.84</v>
      </c>
      <c r="L12" s="1">
        <v>-0.01</v>
      </c>
      <c r="M12" s="31">
        <v>0.7</v>
      </c>
    </row>
    <row r="13" spans="2:13" s="1" customFormat="1">
      <c r="B13" s="1" t="s">
        <v>66</v>
      </c>
      <c r="D13" s="1">
        <f>1.27-0.81</f>
        <v>0.45999999999999996</v>
      </c>
      <c r="E13" s="1">
        <f>0.62-0.33</f>
        <v>0.28999999999999998</v>
      </c>
      <c r="F13" s="1">
        <f>0.03+0.14</f>
        <v>0.17</v>
      </c>
      <c r="G13" s="1">
        <f>0.101-0.022</f>
        <v>7.9000000000000015E-2</v>
      </c>
      <c r="H13" s="1">
        <f>0.34-0.268</f>
        <v>7.2000000000000008E-2</v>
      </c>
      <c r="I13" s="1">
        <f>0.396-0.375</f>
        <v>2.1000000000000019E-2</v>
      </c>
      <c r="J13" s="1">
        <f>0.287-0.251</f>
        <v>3.5999999999999976E-2</v>
      </c>
      <c r="K13" s="1">
        <f>0.84-0.43</f>
        <v>0.41</v>
      </c>
      <c r="L13" s="1">
        <f>0.632+0.01</f>
        <v>0.64200000000000002</v>
      </c>
      <c r="M13" s="1">
        <f>1.19-0.7</f>
        <v>0.49</v>
      </c>
    </row>
    <row r="14" spans="2:13" s="1" customFormat="1">
      <c r="B14" s="1" t="s">
        <v>67</v>
      </c>
      <c r="D14" s="1" t="s">
        <v>69</v>
      </c>
      <c r="E14" s="1" t="s">
        <v>69</v>
      </c>
      <c r="F14" s="1" t="s">
        <v>69</v>
      </c>
      <c r="G14" s="1" t="s">
        <v>70</v>
      </c>
      <c r="H14" s="1" t="s">
        <v>70</v>
      </c>
      <c r="I14" s="1" t="s">
        <v>70</v>
      </c>
      <c r="J14" s="1" t="s">
        <v>69</v>
      </c>
      <c r="K14" s="1" t="s">
        <v>70</v>
      </c>
      <c r="L14" s="1" t="s">
        <v>70</v>
      </c>
      <c r="M14" s="1" t="s">
        <v>70</v>
      </c>
    </row>
    <row r="15" spans="2:13" s="1" customFormat="1">
      <c r="B15" s="1" t="s">
        <v>68</v>
      </c>
      <c r="M15" s="1">
        <f>AVERAGE(D13:M13)</f>
        <v>0.26700000000000002</v>
      </c>
    </row>
    <row r="16" spans="2:13">
      <c r="B16" s="1" t="s">
        <v>64</v>
      </c>
      <c r="C16" t="s">
        <v>26</v>
      </c>
      <c r="D16">
        <v>2.44</v>
      </c>
      <c r="E16">
        <v>0.93500000000000005</v>
      </c>
      <c r="F16">
        <v>0.215</v>
      </c>
      <c r="G16">
        <v>-4.9000000000000002E-2</v>
      </c>
      <c r="H16">
        <v>-0.42099999999999999</v>
      </c>
      <c r="I16">
        <v>-0.51</v>
      </c>
      <c r="J16">
        <v>-0.3</v>
      </c>
      <c r="K16">
        <v>-0.17</v>
      </c>
      <c r="L16">
        <v>1.1970000000000001</v>
      </c>
      <c r="M16">
        <v>2.84</v>
      </c>
    </row>
    <row r="17" spans="2:13" s="1" customFormat="1">
      <c r="B17" s="1" t="s">
        <v>65</v>
      </c>
      <c r="D17" s="1">
        <v>2.54</v>
      </c>
      <c r="E17" s="1">
        <v>1.1100000000000001</v>
      </c>
      <c r="F17" s="1">
        <v>0.31</v>
      </c>
      <c r="G17" s="1">
        <v>-0.11600000000000001</v>
      </c>
      <c r="H17" s="1">
        <v>-0.439</v>
      </c>
      <c r="I17" s="1">
        <v>-0.48099999999999998</v>
      </c>
      <c r="J17" s="1">
        <v>-0.23400000000000001</v>
      </c>
      <c r="K17" s="1">
        <v>-0.56000000000000005</v>
      </c>
      <c r="L17" s="1">
        <v>0.46</v>
      </c>
      <c r="M17" s="1">
        <v>1.98</v>
      </c>
    </row>
    <row r="18" spans="2:13" s="1" customFormat="1">
      <c r="B18" s="1" t="s">
        <v>66</v>
      </c>
      <c r="D18" s="1">
        <f>2.54-2.44</f>
        <v>0.10000000000000009</v>
      </c>
      <c r="E18" s="1">
        <f>1.11-0.935</f>
        <v>0.17500000000000004</v>
      </c>
      <c r="F18" s="1">
        <f>0.31-0.215</f>
        <v>9.5000000000000001E-2</v>
      </c>
      <c r="G18" s="1">
        <f>0.116-0.049</f>
        <v>6.7000000000000004E-2</v>
      </c>
      <c r="H18" s="1">
        <f>0.439-0.421</f>
        <v>1.8000000000000016E-2</v>
      </c>
      <c r="I18" s="1">
        <f>0.51-0.481</f>
        <v>2.9000000000000026E-2</v>
      </c>
      <c r="J18" s="1">
        <f>0.3-0.234</f>
        <v>6.5999999999999975E-2</v>
      </c>
      <c r="K18" s="1">
        <f>0.56-0.17</f>
        <v>0.39</v>
      </c>
      <c r="L18" s="1">
        <f>1.197-0.46</f>
        <v>0.7370000000000001</v>
      </c>
      <c r="M18" s="1">
        <f>2.84-1.98</f>
        <v>0.85999999999999988</v>
      </c>
    </row>
    <row r="19" spans="2:13" s="1" customFormat="1">
      <c r="B19" s="1" t="s">
        <v>67</v>
      </c>
      <c r="D19" s="1" t="s">
        <v>69</v>
      </c>
      <c r="E19" s="1" t="s">
        <v>69</v>
      </c>
      <c r="F19" s="1" t="s">
        <v>69</v>
      </c>
      <c r="G19" s="1" t="s">
        <v>70</v>
      </c>
      <c r="H19" s="1" t="s">
        <v>70</v>
      </c>
      <c r="I19" s="1" t="s">
        <v>69</v>
      </c>
      <c r="J19" s="1" t="s">
        <v>69</v>
      </c>
      <c r="K19" s="1" t="s">
        <v>70</v>
      </c>
      <c r="L19" s="1" t="s">
        <v>70</v>
      </c>
      <c r="M19" s="1" t="s">
        <v>70</v>
      </c>
    </row>
    <row r="20" spans="2:13" s="1" customFormat="1">
      <c r="B20" s="1" t="s">
        <v>68</v>
      </c>
      <c r="M20" s="1">
        <f>AVERAGE(D18:M18)</f>
        <v>0.25369999999999998</v>
      </c>
    </row>
    <row r="21" spans="2:13">
      <c r="B21" s="1" t="s">
        <v>64</v>
      </c>
      <c r="C21" t="s">
        <v>27</v>
      </c>
      <c r="D21">
        <v>2.524</v>
      </c>
      <c r="E21">
        <v>0.85599999999999998</v>
      </c>
      <c r="F21">
        <v>0.13700000000000001</v>
      </c>
      <c r="G21">
        <v>-6.0999999999999999E-2</v>
      </c>
      <c r="H21">
        <v>-0.28000000000000003</v>
      </c>
      <c r="I21">
        <v>-0.33100000000000002</v>
      </c>
      <c r="J21">
        <v>-0.25700000000000001</v>
      </c>
      <c r="K21">
        <v>-0.11</v>
      </c>
      <c r="L21">
        <v>1.3</v>
      </c>
      <c r="M21">
        <v>3.8</v>
      </c>
    </row>
    <row r="22" spans="2:13" s="1" customFormat="1">
      <c r="B22" s="1" t="s">
        <v>65</v>
      </c>
      <c r="D22" s="1">
        <v>4.33</v>
      </c>
      <c r="E22" s="1">
        <v>1.49</v>
      </c>
      <c r="F22" s="1">
        <v>0.45</v>
      </c>
      <c r="G22" s="1">
        <v>-7.0999999999999994E-2</v>
      </c>
      <c r="H22" s="1">
        <v>-0.37</v>
      </c>
      <c r="I22" s="1">
        <v>-0.35</v>
      </c>
      <c r="J22" s="1">
        <v>-0.151</v>
      </c>
      <c r="K22" s="1">
        <v>-0.31</v>
      </c>
      <c r="L22" s="1">
        <v>1.08</v>
      </c>
      <c r="M22" s="1">
        <v>3.76</v>
      </c>
    </row>
    <row r="23" spans="2:13" s="1" customFormat="1">
      <c r="B23" s="1" t="s">
        <v>66</v>
      </c>
      <c r="D23" s="1">
        <f>4.33-2.524</f>
        <v>1.806</v>
      </c>
      <c r="E23" s="1">
        <f>1.49-0.856</f>
        <v>0.63400000000000001</v>
      </c>
      <c r="F23" s="1">
        <f>0.45-0.137</f>
        <v>0.313</v>
      </c>
      <c r="G23" s="1">
        <f>0.071-0.061</f>
        <v>9.999999999999995E-3</v>
      </c>
      <c r="H23" s="1">
        <f>0.37-0.28</f>
        <v>8.9999999999999969E-2</v>
      </c>
      <c r="I23" s="1">
        <f>0.35-0.331</f>
        <v>1.8999999999999961E-2</v>
      </c>
      <c r="J23" s="1">
        <f>0.251-0.151</f>
        <v>0.1</v>
      </c>
      <c r="K23" s="1">
        <f>0.31-0.11</f>
        <v>0.2</v>
      </c>
      <c r="L23" s="1">
        <f>1.3-1.08</f>
        <v>0.21999999999999997</v>
      </c>
      <c r="M23" s="1">
        <f>3.8-3.76</f>
        <v>4.0000000000000036E-2</v>
      </c>
    </row>
    <row r="24" spans="2:13" s="1" customFormat="1">
      <c r="B24" s="1" t="s">
        <v>67</v>
      </c>
      <c r="D24" s="1" t="s">
        <v>69</v>
      </c>
      <c r="E24" s="1" t="s">
        <v>69</v>
      </c>
      <c r="F24" s="1" t="s">
        <v>69</v>
      </c>
      <c r="G24" s="1" t="s">
        <v>70</v>
      </c>
      <c r="H24" s="1" t="s">
        <v>70</v>
      </c>
      <c r="I24" s="1" t="s">
        <v>70</v>
      </c>
      <c r="J24" s="1" t="s">
        <v>69</v>
      </c>
      <c r="K24" s="1" t="s">
        <v>70</v>
      </c>
      <c r="L24" s="1" t="s">
        <v>70</v>
      </c>
      <c r="M24" s="1" t="s">
        <v>70</v>
      </c>
    </row>
    <row r="25" spans="2:13">
      <c r="B25" s="1" t="s">
        <v>68</v>
      </c>
      <c r="M25">
        <f>AVERAGE(D23:M23)</f>
        <v>0.34320000000000006</v>
      </c>
    </row>
    <row r="26" spans="2:13">
      <c r="B2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nFxxFräs</vt:lpstr>
      <vt:lpstr>nF17fräs</vt:lpstr>
      <vt:lpstr>nF18Fräs</vt:lpstr>
      <vt:lpstr>Gegenüberstelungen FräsBieg</vt:lpstr>
      <vt:lpstr>LaborVergleich</vt:lpstr>
      <vt:lpstr>nF13fräs</vt:lpstr>
      <vt:lpstr>Vergl.Fäs</vt:lpstr>
      <vt:lpstr>FotosDiagramm</vt:lpstr>
      <vt:lpstr>VerzugVorherProzess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2014-04-22T07:30:16Z</dcterms:modified>
</cp:coreProperties>
</file>