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activeTab="4"/>
  </bookViews>
  <sheets>
    <sheet name="nFxxFräs" sheetId="1" r:id="rId1"/>
    <sheet name="nF17fräs" sheetId="3" r:id="rId2"/>
    <sheet name="nF18Fräs" sheetId="4" r:id="rId3"/>
    <sheet name="nF13fräs" sheetId="6" r:id="rId4"/>
    <sheet name="Vergl.Fäs" sheetId="7" r:id="rId5"/>
    <sheet name="FotosDiagramm" sheetId="8" r:id="rId6"/>
    <sheet name="VerzugVorherProzess" sheetId="9" r:id="rId7"/>
  </sheets>
  <calcPr calcId="125725"/>
</workbook>
</file>

<file path=xl/calcChain.xml><?xml version="1.0" encoding="utf-8"?>
<calcChain xmlns="http://schemas.openxmlformats.org/spreadsheetml/2006/main">
  <c r="M59" i="9"/>
  <c r="L59"/>
  <c r="K59"/>
  <c r="I59"/>
  <c r="H59"/>
  <c r="G59"/>
  <c r="J57"/>
  <c r="F57"/>
  <c r="E57"/>
  <c r="D57"/>
  <c r="M55"/>
  <c r="L55"/>
  <c r="K55"/>
  <c r="H55"/>
  <c r="G55"/>
  <c r="J53"/>
  <c r="I53"/>
  <c r="F53"/>
  <c r="E53"/>
  <c r="D53"/>
  <c r="M51"/>
  <c r="L51"/>
  <c r="K51"/>
  <c r="I51"/>
  <c r="H51"/>
  <c r="J49"/>
  <c r="F49"/>
  <c r="E49"/>
  <c r="D49"/>
  <c r="M47"/>
  <c r="L47"/>
  <c r="K47"/>
  <c r="I47"/>
  <c r="H47"/>
  <c r="G47"/>
  <c r="J45"/>
  <c r="F45"/>
  <c r="E45"/>
  <c r="D45"/>
  <c r="M25"/>
  <c r="M23"/>
  <c r="L23"/>
  <c r="K23"/>
  <c r="J23"/>
  <c r="I23"/>
  <c r="H23"/>
  <c r="G23"/>
  <c r="F23"/>
  <c r="E23"/>
  <c r="D23"/>
  <c r="M20"/>
  <c r="M18"/>
  <c r="L18"/>
  <c r="K18"/>
  <c r="J18"/>
  <c r="I18"/>
  <c r="H18"/>
  <c r="G18"/>
  <c r="F18"/>
  <c r="E18"/>
  <c r="D18"/>
  <c r="M15"/>
  <c r="M13"/>
  <c r="L13"/>
  <c r="K13"/>
  <c r="J13"/>
  <c r="I13"/>
  <c r="H13"/>
  <c r="G13"/>
  <c r="F13"/>
  <c r="E13"/>
  <c r="D13"/>
  <c r="M10"/>
  <c r="M8"/>
  <c r="L8"/>
  <c r="K8"/>
  <c r="J8"/>
  <c r="I8"/>
  <c r="H8"/>
  <c r="G8"/>
  <c r="F8"/>
  <c r="E8"/>
  <c r="D8"/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<sst xmlns="http://schemas.openxmlformats.org/spreadsheetml/2006/main" count="499" uniqueCount="79">
  <si>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</si>
  <si>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</si>
  <si>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</si>
  <si>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</si>
  <si>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</si>
  <si>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</si>
  <si>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</si>
  <si>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</si>
  <si>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</si>
  <si>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</si>
  <si>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</si>
  <si>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</si>
  <si>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</si>
  <si>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</si>
  <si>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</si>
  <si>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</si>
  <si>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</si>
  <si>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</si>
  <si>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</si>
  <si>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</si>
  <si>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</si>
  <si>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</si>
  <si>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</si>
  <si>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</si>
  <si>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</si>
  <si>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</si>
  <si>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</si>
  <si>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</si>
  <si>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</si>
  <si>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</si>
  <si>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</si>
  <si>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</si>
  <si>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</si>
  <si>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</si>
  <si>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</si>
  <si>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</si>
  <si>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</si>
  <si>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</si>
  <si>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</si>
  <si>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</si>
  <si>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</si>
  <si>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</si>
  <si>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</si>
  <si>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</si>
  <si>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</si>
  <si>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</si>
  <si>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</si>
  <si>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</si>
  <si>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</si>
  <si>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</si>
  <si>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</si>
  <si>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</si>
  <si>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</si>
  <si>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</si>
  <si>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</si>
  <si>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</si>
  <si>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</si>
  <si>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</si>
  <si>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</si>
  <si>
    <t>F13</t>
  </si>
  <si>
    <t>Fxx</t>
  </si>
  <si>
    <t>bieg</t>
  </si>
  <si>
    <t>fräs</t>
  </si>
  <si>
    <t>verzug</t>
  </si>
  <si>
    <t>orientier</t>
  </si>
  <si>
    <t>verz.Mittel</t>
  </si>
  <si>
    <t>aussen</t>
  </si>
  <si>
    <t>innen</t>
  </si>
  <si>
    <t>Prozess/Diff.</t>
  </si>
  <si>
    <t>mittger</t>
  </si>
  <si>
    <t>F13pos</t>
  </si>
  <si>
    <t>F13neg</t>
  </si>
  <si>
    <t>Fxxpos</t>
  </si>
  <si>
    <t>Fxxneg</t>
  </si>
  <si>
    <t>F17pos</t>
  </si>
  <si>
    <t>F17neg</t>
  </si>
  <si>
    <t>F18pos</t>
  </si>
  <si>
    <t>F18neg</t>
  </si>
  <si>
    <t>offset Werte zu Vorprozess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</si>
</sst>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9" fillId="0" borderId="0" xfId="0" applyFont="1"/>
    <xf numFmtId="0" fontId="10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Vergl.Fäs!$D$49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Vergl.Fäs!$E$49:$N$49</c:f>
              <c:numCache>
                <c:formatCode>General</c:formatCode>
                <c:ptCount val="10"/>
                <c:pt idx="0">
                  <c:v>0.12600000000000003</c:v>
                </c:pt>
                <c:pt idx="1">
                  <c:v>0.375</c:v>
                </c:pt>
                <c:pt idx="2">
                  <c:v>-0.10950000000000001</c:v>
                </c:pt>
                <c:pt idx="3">
                  <c:v>-7.4000000000000024E-2</c:v>
                </c:pt>
                <c:pt idx="4">
                  <c:v>-0.23100000000000004</c:v>
                </c:pt>
                <c:pt idx="5">
                  <c:v>-0.27350000000000008</c:v>
                </c:pt>
                <c:pt idx="6">
                  <c:v>-0.23149999999999998</c:v>
                </c:pt>
                <c:pt idx="7">
                  <c:v>-1.0625</c:v>
                </c:pt>
                <c:pt idx="8">
                  <c:v>-0.37600000000000006</c:v>
                </c:pt>
                <c:pt idx="9">
                  <c:v>-0.42899999999999999</c:v>
                </c:pt>
              </c:numCache>
            </c:numRef>
          </c:val>
        </c:ser>
        <c:ser>
          <c:idx val="1"/>
          <c:order val="1"/>
          <c:tx>
            <c:strRef>
              <c:f>Vergl.Fäs!$D$50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Vergl.Fäs!$E$50:$N$50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er>
          <c:idx val="2"/>
          <c:order val="2"/>
          <c:tx>
            <c:strRef>
              <c:f>Vergl.Fäs!$D$51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Vergl.Fäs!$E$51:$N$51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er>
          <c:idx val="3"/>
          <c:order val="3"/>
          <c:tx>
            <c:strRef>
              <c:f>Vergl.Fäs!$D$52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Vergl.Fäs!$E$52:$N$52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marker val="1"/>
        <c:axId val="58744832"/>
        <c:axId val="58747136"/>
      </c:lineChart>
      <c:catAx>
        <c:axId val="5874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289673742238551"/>
              <c:y val="0.8467285568737027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8747136"/>
        <c:crosses val="autoZero"/>
        <c:auto val="1"/>
        <c:lblAlgn val="ctr"/>
        <c:lblOffset val="100"/>
      </c:catAx>
      <c:valAx>
        <c:axId val="58747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87448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8000101929006466"/>
          <c:y val="0.1104935923867747"/>
          <c:w val="0.38127190411878131"/>
          <c:h val="0.17926056859554321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837842197099664"/>
          <c:y val="4.5579602535763965E-2"/>
          <c:w val="0.8111374067068432"/>
          <c:h val="0.90209094406461898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59454976"/>
        <c:axId val="59456896"/>
      </c:lineChart>
      <c:catAx>
        <c:axId val="5945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6203360753090222"/>
              <c:y val="0.9279855051961796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456896"/>
        <c:crosses val="autoZero"/>
        <c:auto val="1"/>
        <c:lblAlgn val="ctr"/>
        <c:lblOffset val="100"/>
      </c:catAx>
      <c:valAx>
        <c:axId val="59456896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454976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301309403363686"/>
          <c:y val="0.10642750373692079"/>
          <c:w val="0.3810639452191385"/>
          <c:h val="2.9881778086496603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720321426596392E-2"/>
          <c:y val="4.6733663446708387E-2"/>
          <c:w val="0.79858276224386049"/>
          <c:h val="0.93507298429801533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1750">
                <a:solidFill>
                  <a:srgbClr val="00B05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1750">
                <a:solidFill>
                  <a:srgbClr val="FF00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1750">
                <a:solidFill>
                  <a:srgbClr val="0070C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61566976"/>
        <c:axId val="61568512"/>
      </c:lineChart>
      <c:catAx>
        <c:axId val="61566976"/>
        <c:scaling>
          <c:orientation val="minMax"/>
        </c:scaling>
        <c:axPos val="b"/>
        <c:tickLblPos val="nextTo"/>
        <c:crossAx val="61568512"/>
        <c:crosses val="autoZero"/>
        <c:auto val="1"/>
        <c:lblAlgn val="ctr"/>
        <c:lblOffset val="100"/>
      </c:catAx>
      <c:valAx>
        <c:axId val="61568512"/>
        <c:scaling>
          <c:orientation val="minMax"/>
        </c:scaling>
        <c:axPos val="l"/>
        <c:numFmt formatCode="General" sourceLinked="1"/>
        <c:tickLblPos val="nextTo"/>
        <c:crossAx val="61566976"/>
        <c:crosses val="autoZero"/>
        <c:crossBetween val="between"/>
        <c:majorUnit val="0.2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5663903854123494E-2"/>
          <c:y val="6.9612110294331286E-2"/>
          <c:w val="0.7669473684210526"/>
          <c:h val="0.91418342272433339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59510784"/>
        <c:axId val="59513088"/>
      </c:lineChart>
      <c:catAx>
        <c:axId val="5951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6601906340654788"/>
              <c:y val="0.90198022295183578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9513088"/>
        <c:crosses val="autoZero"/>
        <c:auto val="1"/>
        <c:lblAlgn val="ctr"/>
        <c:lblOffset val="100"/>
      </c:catAx>
      <c:valAx>
        <c:axId val="59513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Offsetwerte [mm]</a:t>
                </a:r>
              </a:p>
            </c:rich>
          </c:tx>
          <c:layout>
            <c:manualLayout>
              <c:xMode val="edge"/>
              <c:yMode val="edge"/>
              <c:x val="1.1403646912556983E-2"/>
              <c:y val="0.256549960775198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5951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7751070589862"/>
          <c:y val="0.14339657727285932"/>
          <c:w val="0.31579182207487239"/>
          <c:h val="0.20563369877272811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65</xdr:row>
      <xdr:rowOff>38099</xdr:rowOff>
    </xdr:from>
    <xdr:to>
      <xdr:col>13</xdr:col>
      <xdr:colOff>285749</xdr:colOff>
      <xdr:row>94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47624</xdr:rowOff>
    </xdr:from>
    <xdr:to>
      <xdr:col>14</xdr:col>
      <xdr:colOff>228600</xdr:colOff>
      <xdr:row>51</xdr:row>
      <xdr:rowOff>161923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87</xdr:row>
      <xdr:rowOff>19049</xdr:rowOff>
    </xdr:from>
    <xdr:to>
      <xdr:col>10</xdr:col>
      <xdr:colOff>676274</xdr:colOff>
      <xdr:row>111</xdr:row>
      <xdr:rowOff>66674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22</xdr:row>
      <xdr:rowOff>180975</xdr:rowOff>
    </xdr:from>
    <xdr:to>
      <xdr:col>14</xdr:col>
      <xdr:colOff>590550</xdr:colOff>
      <xdr:row>50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9" totalsRowShown="0" headerRowDxfId="3" headerRowBorderDxfId="2" tableBorderDxfId="1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7" workbookViewId="0">
      <selection activeCell="E27" sqref="E27:N27"/>
    </sheetView>
  </sheetViews>
  <sheetFormatPr baseColWidth="10" defaultRowHeight="15"/>
  <sheetData>
    <row r="1" spans="1:14" ht="15.75">
      <c r="A1">
        <v>0.46733820729745601</v>
      </c>
      <c r="B1" s="11" t="s">
        <v>47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26">
        <v>0.1</v>
      </c>
      <c r="M30" s="26">
        <v>0.1</v>
      </c>
      <c r="N30">
        <v>0.11</v>
      </c>
    </row>
    <row r="31" spans="4:14" ht="15.75">
      <c r="D31" s="11" t="s">
        <v>48</v>
      </c>
      <c r="E31" s="1">
        <v>1.27</v>
      </c>
      <c r="F31" s="1">
        <v>0.62</v>
      </c>
      <c r="G31" s="1">
        <v>0.03</v>
      </c>
      <c r="H31" s="1">
        <v>-0.10100000000000001</v>
      </c>
      <c r="I31" s="25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26">
        <v>0.7</v>
      </c>
    </row>
    <row r="32" spans="4:14">
      <c r="D32" s="13"/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/>
      <c r="F81" s="1"/>
      <c r="G81" s="1"/>
      <c r="H81" s="1"/>
      <c r="I81" s="1"/>
      <c r="J81" s="1"/>
      <c r="K81" s="1"/>
      <c r="L81" s="1"/>
    </row>
    <row r="82" spans="4:12">
      <c r="D82" s="1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13" zoomScale="115" zoomScaleNormal="115" workbookViewId="0">
      <selection activeCell="E27" sqref="E27:N27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11" t="s">
        <v>48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3"/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10" workbookViewId="0">
      <selection activeCell="D28" sqref="D28:M28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48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3"/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8"/>
  <sheetViews>
    <sheetView topLeftCell="A4" workbookViewId="0">
      <selection activeCell="D26" sqref="D26:M26"/>
    </sheetView>
  </sheetViews>
  <sheetFormatPr baseColWidth="10" defaultRowHeight="15"/>
  <sheetData>
    <row r="1" spans="1:13">
      <c r="A1" s="1">
        <v>0.46733820729745601</v>
      </c>
    </row>
    <row r="3" spans="1:13" ht="18.75">
      <c r="G3" s="5" t="s">
        <v>28</v>
      </c>
      <c r="H3" s="5"/>
    </row>
    <row r="4" spans="1:13">
      <c r="C4" s="14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6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17" t="s">
        <v>29</v>
      </c>
      <c r="D25" s="18">
        <f>SUBTOTAL(101,D5:D24)</f>
        <v>0.12600000000000003</v>
      </c>
      <c r="E25" s="18">
        <f t="shared" ref="E25:M25" si="0">SUBTOTAL(101,E5:E24)</f>
        <v>0.375</v>
      </c>
      <c r="F25" s="18">
        <f t="shared" si="0"/>
        <v>-0.10950000000000001</v>
      </c>
      <c r="G25" s="18">
        <f t="shared" si="0"/>
        <v>-7.4000000000000024E-2</v>
      </c>
      <c r="H25" s="18">
        <f t="shared" si="0"/>
        <v>-0.23100000000000004</v>
      </c>
      <c r="I25" s="18">
        <f t="shared" si="0"/>
        <v>-0.27350000000000008</v>
      </c>
      <c r="J25" s="18">
        <f t="shared" si="0"/>
        <v>-0.23149999999999998</v>
      </c>
      <c r="K25" s="18">
        <f t="shared" si="0"/>
        <v>-1.0625</v>
      </c>
      <c r="L25" s="18">
        <f t="shared" si="0"/>
        <v>-0.37600000000000006</v>
      </c>
      <c r="M25" s="18">
        <f t="shared" si="0"/>
        <v>-0.42899999999999999</v>
      </c>
    </row>
    <row r="26" spans="3:13">
      <c r="C26" s="19" t="s">
        <v>12</v>
      </c>
      <c r="D26" s="18">
        <f>STDEV(D5:D24)</f>
        <v>0.24575126492151839</v>
      </c>
      <c r="E26" s="18">
        <f t="shared" ref="E26:M26" si="1">STDEV(E5:E24)</f>
        <v>0.27095348212134901</v>
      </c>
      <c r="F26" s="18">
        <f t="shared" si="1"/>
        <v>0.19027611515899726</v>
      </c>
      <c r="G26" s="18">
        <f t="shared" si="1"/>
        <v>1.9841477024816312E-2</v>
      </c>
      <c r="H26" s="18">
        <f t="shared" si="1"/>
        <v>2.3597502097958335E-2</v>
      </c>
      <c r="I26" s="18">
        <f t="shared" si="1"/>
        <v>2.8335397241649171E-2</v>
      </c>
      <c r="J26" s="18">
        <f t="shared" si="1"/>
        <v>3.1834274809261667E-2</v>
      </c>
      <c r="K26" s="18">
        <f t="shared" si="1"/>
        <v>0.14628289103831021</v>
      </c>
      <c r="L26" s="18">
        <f t="shared" si="1"/>
        <v>0.26684117097313848</v>
      </c>
      <c r="M26" s="18">
        <f t="shared" si="1"/>
        <v>0.18101759146848873</v>
      </c>
    </row>
    <row r="27" spans="3:13" ht="15.75">
      <c r="C27" s="17" t="s">
        <v>23</v>
      </c>
      <c r="D27" s="18">
        <f>D26*$A$1</f>
        <v>0.11484895558950459</v>
      </c>
      <c r="E27" s="18">
        <f t="shared" ref="E27:M27" si="2">E26*$A$1</f>
        <v>0.12662691459559455</v>
      </c>
      <c r="F27" s="18">
        <f t="shared" si="2"/>
        <v>8.8923298549930072E-2</v>
      </c>
      <c r="G27" s="18">
        <f t="shared" si="2"/>
        <v>9.272680302911316E-3</v>
      </c>
      <c r="H27" s="18">
        <f t="shared" si="2"/>
        <v>1.1028014327157805E-2</v>
      </c>
      <c r="I27" s="18">
        <f t="shared" si="2"/>
        <v>1.3242213749973603E-2</v>
      </c>
      <c r="J27" s="18">
        <f t="shared" si="2"/>
        <v>1.487737291997491E-2</v>
      </c>
      <c r="K27" s="18">
        <f t="shared" si="2"/>
        <v>6.8363584056132992E-2</v>
      </c>
      <c r="L27" s="18">
        <f t="shared" si="2"/>
        <v>0.12470507447574049</v>
      </c>
      <c r="M27" s="18">
        <f t="shared" si="2"/>
        <v>8.4596436686186785E-2</v>
      </c>
    </row>
    <row r="28" spans="3:13" ht="15.75">
      <c r="C28" s="17" t="s">
        <v>24</v>
      </c>
      <c r="D28" s="18">
        <v>0.12</v>
      </c>
      <c r="E28" s="18">
        <v>0.13</v>
      </c>
      <c r="F28" s="18">
        <v>0.09</v>
      </c>
      <c r="G28" s="27">
        <v>0.01</v>
      </c>
      <c r="H28" s="18">
        <v>1.2E-2</v>
      </c>
      <c r="I28" s="18">
        <v>1.4E-2</v>
      </c>
      <c r="J28" s="18">
        <v>1.4999999999999999E-2</v>
      </c>
      <c r="K28" s="18">
        <v>7.0000000000000007E-2</v>
      </c>
      <c r="L28" s="18">
        <v>0.13</v>
      </c>
      <c r="M28" s="18">
        <v>0.09</v>
      </c>
    </row>
    <row r="29" spans="3:13" ht="15.75">
      <c r="C29" s="17" t="s">
        <v>48</v>
      </c>
      <c r="D29" s="18">
        <v>0.13</v>
      </c>
      <c r="E29" s="18">
        <v>0.38</v>
      </c>
      <c r="F29" s="18">
        <v>-0.12</v>
      </c>
      <c r="G29" s="18">
        <v>-7.3999999999999996E-2</v>
      </c>
      <c r="H29" s="18">
        <v>-0.23100000000000001</v>
      </c>
      <c r="I29" s="18">
        <v>-0.27400000000000002</v>
      </c>
      <c r="J29" s="18">
        <v>-0.23200000000000001</v>
      </c>
      <c r="K29" s="18">
        <v>-1.06</v>
      </c>
      <c r="L29" s="18">
        <v>-0.38</v>
      </c>
      <c r="M29" s="18">
        <v>-0.43</v>
      </c>
    </row>
    <row r="65" spans="3:13" ht="18.75">
      <c r="F65" s="5" t="s">
        <v>46</v>
      </c>
      <c r="G65" s="5"/>
    </row>
    <row r="66" spans="3:13">
      <c r="C66" s="24" t="s">
        <v>35</v>
      </c>
      <c r="D66" s="24" t="s">
        <v>36</v>
      </c>
      <c r="E66" s="24" t="s">
        <v>37</v>
      </c>
      <c r="F66" s="24" t="s">
        <v>38</v>
      </c>
      <c r="G66" s="24" t="s">
        <v>39</v>
      </c>
      <c r="H66" s="24" t="s">
        <v>40</v>
      </c>
      <c r="I66" s="24" t="s">
        <v>41</v>
      </c>
      <c r="J66" s="24" t="s">
        <v>42</v>
      </c>
      <c r="K66" s="24" t="s">
        <v>43</v>
      </c>
      <c r="L66" s="24" t="s">
        <v>44</v>
      </c>
      <c r="M66" s="24" t="s">
        <v>45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19" t="s">
        <v>29</v>
      </c>
      <c r="D87" s="18">
        <f>SUBTOTAL(101,D67:D86)</f>
        <v>-2.0324999999999998</v>
      </c>
      <c r="E87" s="18">
        <f t="shared" ref="E87:M87" si="3">SUBTOTAL(101,E67:E86)</f>
        <v>-2.2794999999999996</v>
      </c>
      <c r="F87" s="18">
        <f t="shared" si="3"/>
        <v>-2.4394999999999998</v>
      </c>
      <c r="G87" s="18">
        <f t="shared" si="3"/>
        <v>-2.7894999999999994</v>
      </c>
      <c r="H87" s="18">
        <f t="shared" si="3"/>
        <v>-2.8920000000000003</v>
      </c>
      <c r="I87" s="18">
        <f t="shared" si="3"/>
        <v>-2.5609999999999995</v>
      </c>
      <c r="J87" s="18">
        <f t="shared" si="3"/>
        <v>-2.5659999999999998</v>
      </c>
      <c r="K87" s="18">
        <f t="shared" si="3"/>
        <v>-2.452</v>
      </c>
      <c r="L87" s="18">
        <f t="shared" si="3"/>
        <v>-2.35</v>
      </c>
      <c r="M87" s="18">
        <f t="shared" si="3"/>
        <v>-2.3449999999999998</v>
      </c>
    </row>
    <row r="88" spans="3:13">
      <c r="C88" s="19" t="s">
        <v>12</v>
      </c>
      <c r="D88" s="18">
        <f>STDEV(D67:D86)</f>
        <v>6.0946482131539387E-2</v>
      </c>
      <c r="E88" s="18">
        <f t="shared" ref="E88:M88" si="4">STDEV(E67:E86)</f>
        <v>3.1030545223087909E-2</v>
      </c>
      <c r="F88" s="18">
        <f t="shared" si="4"/>
        <v>0.10328677502341665</v>
      </c>
      <c r="G88" s="18">
        <f t="shared" si="4"/>
        <v>0.11459195342378087</v>
      </c>
      <c r="H88" s="18">
        <f t="shared" si="4"/>
        <v>0.15129615433244911</v>
      </c>
      <c r="I88" s="18">
        <f t="shared" si="4"/>
        <v>0.22393373079881165</v>
      </c>
      <c r="J88" s="18">
        <f t="shared" si="4"/>
        <v>0.16655645478809758</v>
      </c>
      <c r="K88" s="18">
        <f t="shared" si="4"/>
        <v>5.0638034384395278E-2</v>
      </c>
      <c r="L88" s="18">
        <f t="shared" si="4"/>
        <v>0.14245959722709395</v>
      </c>
      <c r="M88" s="18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4:Y63"/>
  <sheetViews>
    <sheetView tabSelected="1" topLeftCell="B68" zoomScaleNormal="100" workbookViewId="0">
      <selection activeCell="O75" sqref="O75"/>
    </sheetView>
  </sheetViews>
  <sheetFormatPr baseColWidth="10" defaultRowHeight="15"/>
  <cols>
    <col min="25" max="25" width="11.5703125" customWidth="1"/>
  </cols>
  <sheetData>
    <row r="4" spans="3:25" ht="18.75">
      <c r="F4" s="22" t="s">
        <v>34</v>
      </c>
      <c r="G4" s="22"/>
      <c r="H4" s="23"/>
      <c r="S4" s="1" t="s">
        <v>55</v>
      </c>
    </row>
    <row r="5" spans="3:25">
      <c r="C5" s="20" t="s">
        <v>30</v>
      </c>
      <c r="D5" s="21" t="s">
        <v>36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3" t="s">
        <v>45</v>
      </c>
      <c r="O5" s="20" t="s">
        <v>30</v>
      </c>
      <c r="P5" s="21" t="s">
        <v>1</v>
      </c>
      <c r="Q5" s="21" t="s">
        <v>2</v>
      </c>
      <c r="R5" s="21" t="s">
        <v>3</v>
      </c>
      <c r="S5" s="21" t="s">
        <v>4</v>
      </c>
      <c r="T5" s="21" t="s">
        <v>5</v>
      </c>
      <c r="U5" s="21" t="s">
        <v>6</v>
      </c>
      <c r="V5" s="21" t="s">
        <v>7</v>
      </c>
      <c r="W5" s="21" t="s">
        <v>8</v>
      </c>
      <c r="X5" s="21" t="s">
        <v>9</v>
      </c>
      <c r="Y5" s="3" t="s">
        <v>10</v>
      </c>
    </row>
    <row r="6" spans="3:25">
      <c r="C6" s="1" t="s">
        <v>31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50</v>
      </c>
      <c r="P6" s="28">
        <v>0.12</v>
      </c>
      <c r="Q6" s="29">
        <v>0.13</v>
      </c>
      <c r="R6" s="29">
        <v>0.09</v>
      </c>
      <c r="S6" s="30">
        <v>0.01</v>
      </c>
      <c r="T6" s="29">
        <v>1.2E-2</v>
      </c>
      <c r="U6" s="29">
        <v>1.4E-2</v>
      </c>
      <c r="V6" s="29">
        <v>1.4999999999999999E-2</v>
      </c>
      <c r="W6" s="29">
        <v>7.0000000000000007E-2</v>
      </c>
      <c r="X6" s="29">
        <v>0.13</v>
      </c>
      <c r="Y6" s="31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49</v>
      </c>
      <c r="P7" s="32">
        <v>0.13</v>
      </c>
      <c r="Q7" s="33">
        <v>0.38</v>
      </c>
      <c r="R7" s="33">
        <v>-0.12</v>
      </c>
      <c r="S7" s="33">
        <v>-7.3999999999999996E-2</v>
      </c>
      <c r="T7" s="33">
        <v>-0.23100000000000001</v>
      </c>
      <c r="U7" s="33">
        <v>-0.27400000000000002</v>
      </c>
      <c r="V7" s="33">
        <v>-0.23200000000000001</v>
      </c>
      <c r="W7" s="33">
        <v>-1.06</v>
      </c>
      <c r="X7" s="33">
        <v>-0.38</v>
      </c>
      <c r="Y7" s="34">
        <v>-0.43</v>
      </c>
    </row>
    <row r="8" spans="3:25">
      <c r="C8" s="12" t="s">
        <v>32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51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26">
        <v>0.1</v>
      </c>
      <c r="X8" s="26">
        <v>0.1</v>
      </c>
      <c r="Y8" s="1">
        <v>0.11</v>
      </c>
    </row>
    <row r="9" spans="3:25">
      <c r="C9" s="12" t="s">
        <v>33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2" t="s">
        <v>49</v>
      </c>
      <c r="P9" s="1">
        <v>1.27</v>
      </c>
      <c r="Q9" s="1">
        <v>0.62</v>
      </c>
      <c r="R9" s="1">
        <v>0.03</v>
      </c>
      <c r="S9" s="1">
        <v>-0.10100000000000001</v>
      </c>
      <c r="T9" s="25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26">
        <v>0.7</v>
      </c>
    </row>
    <row r="10" spans="3:25">
      <c r="C10" s="12" t="s">
        <v>56</v>
      </c>
      <c r="O10" s="1" t="s">
        <v>52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C11" s="1" t="s">
        <v>31</v>
      </c>
      <c r="D11">
        <v>0.246</v>
      </c>
      <c r="E11">
        <v>0.27100000000000002</v>
      </c>
      <c r="F11" s="25">
        <v>0.19</v>
      </c>
      <c r="G11" s="25">
        <v>0.02</v>
      </c>
      <c r="H11" s="1">
        <v>2.4E-2</v>
      </c>
      <c r="I11" s="1">
        <v>2.8000000000000001E-2</v>
      </c>
      <c r="J11" s="1">
        <v>3.2000000000000001E-2</v>
      </c>
      <c r="K11" s="1">
        <v>0.14599999999999999</v>
      </c>
      <c r="L11" s="1">
        <v>0.26700000000000002</v>
      </c>
      <c r="M11" s="1">
        <v>0.18099999999999999</v>
      </c>
      <c r="O11" s="12" t="s">
        <v>49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C12" s="1" t="s">
        <v>25</v>
      </c>
      <c r="D12">
        <v>0.77700000000000002</v>
      </c>
      <c r="E12" s="25">
        <v>0.24</v>
      </c>
      <c r="F12">
        <v>0.126</v>
      </c>
      <c r="G12">
        <v>2.5000000000000001E-2</v>
      </c>
      <c r="H12">
        <v>3.3000000000000002E-2</v>
      </c>
      <c r="I12">
        <v>2.5000000000000001E-2</v>
      </c>
      <c r="J12">
        <v>2.9000000000000001E-2</v>
      </c>
      <c r="K12">
        <v>0.20200000000000001</v>
      </c>
      <c r="L12">
        <v>0.193</v>
      </c>
      <c r="M12">
        <v>0.219</v>
      </c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C13" s="12" t="s">
        <v>32</v>
      </c>
      <c r="D13">
        <v>0.121</v>
      </c>
      <c r="E13">
        <v>0.151</v>
      </c>
      <c r="F13">
        <v>8.5999999999999993E-2</v>
      </c>
      <c r="G13">
        <v>3.2000000000000001E-2</v>
      </c>
      <c r="H13">
        <v>2.5999999999999999E-2</v>
      </c>
      <c r="I13">
        <v>3.7999999999999999E-2</v>
      </c>
      <c r="J13">
        <v>3.3000000000000002E-2</v>
      </c>
      <c r="K13">
        <v>0.115</v>
      </c>
      <c r="L13">
        <v>0.23100000000000001</v>
      </c>
      <c r="M13">
        <v>0.216</v>
      </c>
      <c r="O13" s="1" t="s">
        <v>49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4" spans="3:25">
      <c r="C14" s="12" t="s">
        <v>33</v>
      </c>
      <c r="D14">
        <v>0.14499999999999999</v>
      </c>
      <c r="E14">
        <v>0.154</v>
      </c>
      <c r="F14">
        <v>8.6999999999999994E-2</v>
      </c>
      <c r="G14">
        <v>2.5999999999999999E-2</v>
      </c>
      <c r="H14">
        <v>6.4000000000000001E-2</v>
      </c>
      <c r="I14">
        <v>7.1999999999999995E-2</v>
      </c>
      <c r="J14">
        <v>4.5999999999999999E-2</v>
      </c>
      <c r="K14">
        <v>0.14899999999999999</v>
      </c>
      <c r="L14" s="25">
        <v>0.28999999999999998</v>
      </c>
      <c r="M14">
        <v>0.40200000000000002</v>
      </c>
    </row>
    <row r="17" spans="5:25">
      <c r="S17" s="1" t="s">
        <v>54</v>
      </c>
      <c r="V17" s="1" t="s">
        <v>56</v>
      </c>
    </row>
    <row r="18" spans="5:25">
      <c r="O18" s="20" t="s">
        <v>30</v>
      </c>
      <c r="P18" s="21" t="s">
        <v>36</v>
      </c>
      <c r="Q18" s="21" t="s">
        <v>37</v>
      </c>
      <c r="R18" s="21" t="s">
        <v>38</v>
      </c>
      <c r="S18" s="21" t="s">
        <v>39</v>
      </c>
      <c r="T18" s="21" t="s">
        <v>40</v>
      </c>
      <c r="U18" s="21" t="s">
        <v>41</v>
      </c>
      <c r="V18" s="21" t="s">
        <v>42</v>
      </c>
      <c r="W18" s="21" t="s">
        <v>43</v>
      </c>
      <c r="X18" s="21" t="s">
        <v>44</v>
      </c>
      <c r="Y18" s="3" t="s">
        <v>45</v>
      </c>
    </row>
    <row r="19" spans="5:25">
      <c r="O19" s="1" t="s">
        <v>31</v>
      </c>
      <c r="P19" s="32">
        <v>0.13</v>
      </c>
      <c r="Q19" s="33">
        <v>0.38</v>
      </c>
      <c r="R19" s="33">
        <v>-0.12</v>
      </c>
      <c r="S19" s="33">
        <v>-7.3999999999999996E-2</v>
      </c>
      <c r="T19" s="33">
        <v>-0.23100000000000001</v>
      </c>
      <c r="U19" s="33">
        <v>-0.27400000000000002</v>
      </c>
      <c r="V19" s="33">
        <v>-0.23200000000000001</v>
      </c>
      <c r="W19" s="33">
        <v>-1.06</v>
      </c>
      <c r="X19" s="33">
        <v>-0.38</v>
      </c>
      <c r="Y19" s="34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25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26">
        <v>0.7</v>
      </c>
    </row>
    <row r="21" spans="5:25">
      <c r="O21" s="12" t="s">
        <v>32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2" t="s">
        <v>53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58</v>
      </c>
    </row>
    <row r="43" spans="5:23">
      <c r="W43" s="1" t="s">
        <v>57</v>
      </c>
    </row>
    <row r="48" spans="5:23">
      <c r="E48" s="1" t="s">
        <v>36</v>
      </c>
      <c r="F48" s="1" t="s">
        <v>37</v>
      </c>
      <c r="G48" s="1" t="s">
        <v>38</v>
      </c>
      <c r="H48" s="1" t="s">
        <v>39</v>
      </c>
      <c r="I48" s="1" t="s">
        <v>40</v>
      </c>
      <c r="J48" s="1" t="s">
        <v>41</v>
      </c>
      <c r="K48" s="1" t="s">
        <v>42</v>
      </c>
      <c r="L48" s="1" t="s">
        <v>43</v>
      </c>
      <c r="M48" s="1" t="s">
        <v>44</v>
      </c>
      <c r="N48" s="1" t="s">
        <v>45</v>
      </c>
    </row>
    <row r="49" spans="4:14">
      <c r="D49" s="1" t="s">
        <v>59</v>
      </c>
      <c r="E49">
        <v>0.12600000000000003</v>
      </c>
      <c r="F49">
        <v>0.375</v>
      </c>
      <c r="G49">
        <v>-0.10950000000000001</v>
      </c>
      <c r="H49">
        <v>-7.4000000000000024E-2</v>
      </c>
      <c r="I49">
        <v>-0.23100000000000004</v>
      </c>
      <c r="J49">
        <v>-0.27350000000000008</v>
      </c>
      <c r="K49">
        <v>-0.23149999999999998</v>
      </c>
      <c r="L49">
        <v>-1.0625</v>
      </c>
      <c r="M49">
        <v>-0.37600000000000006</v>
      </c>
      <c r="N49">
        <v>-0.42899999999999999</v>
      </c>
    </row>
    <row r="50" spans="4:14">
      <c r="D50" s="1" t="s">
        <v>60</v>
      </c>
      <c r="E50">
        <v>1.2725000000000002</v>
      </c>
      <c r="F50">
        <v>0.6180000000000001</v>
      </c>
      <c r="G50">
        <v>2.5000000000000001E-2</v>
      </c>
      <c r="H50">
        <v>-0.10100000000000002</v>
      </c>
      <c r="I50">
        <v>-0.33999999999999997</v>
      </c>
      <c r="J50">
        <v>-0.39549999999999996</v>
      </c>
      <c r="K50">
        <v>-0.25100000000000006</v>
      </c>
      <c r="L50">
        <v>-0.83599999999999997</v>
      </c>
      <c r="M50">
        <v>-1.3999999999999995E-2</v>
      </c>
      <c r="N50">
        <v>0.7034999999999999</v>
      </c>
    </row>
    <row r="51" spans="4:14">
      <c r="D51" s="1" t="s">
        <v>26</v>
      </c>
      <c r="E51">
        <v>2.5425000000000004</v>
      </c>
      <c r="F51">
        <v>1.1055000000000001</v>
      </c>
      <c r="G51">
        <v>0.30550000000000005</v>
      </c>
      <c r="H51">
        <v>-0.11550000000000002</v>
      </c>
      <c r="I51">
        <v>-0.43900000000000017</v>
      </c>
      <c r="J51">
        <v>-0.48099999999999998</v>
      </c>
      <c r="K51">
        <v>-0.23399999999999999</v>
      </c>
      <c r="L51">
        <v>-0.5625</v>
      </c>
      <c r="M51">
        <v>0.45549999999999996</v>
      </c>
      <c r="N51">
        <v>1.9775000000000003</v>
      </c>
    </row>
    <row r="52" spans="4:14">
      <c r="D52" s="1" t="s">
        <v>33</v>
      </c>
      <c r="E52">
        <v>4.3250000000000002</v>
      </c>
      <c r="F52">
        <v>1.494</v>
      </c>
      <c r="G52">
        <v>0.43600000000000005</v>
      </c>
      <c r="H52">
        <v>-7.1000000000000021E-2</v>
      </c>
      <c r="I52">
        <v>-0.37</v>
      </c>
      <c r="J52">
        <v>-0.34900000000000003</v>
      </c>
      <c r="K52">
        <v>-0.15050000000000002</v>
      </c>
      <c r="L52">
        <v>-0.31200000000000006</v>
      </c>
      <c r="M52">
        <v>1.083</v>
      </c>
      <c r="N52">
        <v>3.7634999999999996</v>
      </c>
    </row>
    <row r="60" spans="4:14">
      <c r="D60" s="1" t="s">
        <v>59</v>
      </c>
      <c r="E60">
        <v>0.24575126492151839</v>
      </c>
      <c r="F60">
        <v>0.27095348212134901</v>
      </c>
      <c r="G60">
        <v>0.19027611515899726</v>
      </c>
      <c r="H60">
        <v>1.9841477024816312E-2</v>
      </c>
      <c r="I60">
        <v>2.3597502097958335E-2</v>
      </c>
      <c r="J60">
        <v>2.8335397241649171E-2</v>
      </c>
      <c r="K60">
        <v>3.1834274809261667E-2</v>
      </c>
      <c r="L60">
        <v>0.14628289103831021</v>
      </c>
      <c r="M60">
        <v>0.26684117097313848</v>
      </c>
      <c r="N60">
        <v>0.18101759146848873</v>
      </c>
    </row>
    <row r="61" spans="4:14">
      <c r="D61" s="1" t="s">
        <v>60</v>
      </c>
      <c r="E61">
        <v>0.27653637811516296</v>
      </c>
      <c r="F61">
        <v>0.23988154971722386</v>
      </c>
      <c r="G61">
        <v>0.12647030023727018</v>
      </c>
      <c r="H61">
        <v>2.4899799195977301E-2</v>
      </c>
      <c r="I61">
        <v>3.2606102108912703E-2</v>
      </c>
      <c r="J61">
        <v>2.4809802816416617E-2</v>
      </c>
      <c r="K61">
        <v>2.881885347805227E-2</v>
      </c>
      <c r="L61">
        <v>0.2016093147388629</v>
      </c>
      <c r="M61">
        <v>0.19285664160335861</v>
      </c>
      <c r="N61">
        <v>0.21902355076446389</v>
      </c>
    </row>
    <row r="62" spans="4:14">
      <c r="D62" s="1" t="s">
        <v>26</v>
      </c>
      <c r="E62">
        <v>0.12143332586888554</v>
      </c>
      <c r="F62">
        <v>0.15094352377104689</v>
      </c>
      <c r="G62">
        <v>8.6235601391585134E-2</v>
      </c>
      <c r="H62">
        <v>3.1867323637065369E-2</v>
      </c>
      <c r="I62">
        <v>2.5526044491233284E-2</v>
      </c>
      <c r="J62">
        <v>3.8099592482970492E-2</v>
      </c>
      <c r="K62">
        <v>3.3308762874212805E-2</v>
      </c>
      <c r="L62">
        <v>0.11520576557209559</v>
      </c>
      <c r="M62">
        <v>0.23059362751956444</v>
      </c>
      <c r="N62">
        <v>0.21598915664790441</v>
      </c>
    </row>
    <row r="63" spans="4:14">
      <c r="D63" s="1" t="s">
        <v>33</v>
      </c>
      <c r="E63">
        <v>0.14475023861447475</v>
      </c>
      <c r="F63">
        <v>0.15401298646542766</v>
      </c>
      <c r="G63">
        <v>8.7141747805092262E-2</v>
      </c>
      <c r="H63">
        <v>2.6137289353275334E-2</v>
      </c>
      <c r="I63">
        <v>6.366028258614094E-2</v>
      </c>
      <c r="J63">
        <v>7.1884410139143637E-2</v>
      </c>
      <c r="K63">
        <v>4.6052030071259679E-2</v>
      </c>
      <c r="L63">
        <v>0.14869962658785785</v>
      </c>
      <c r="M63">
        <v>0.29006532839490162</v>
      </c>
      <c r="N63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36" workbookViewId="0">
      <selection activeCell="O8" sqref="O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5:M71"/>
  <sheetViews>
    <sheetView topLeftCell="A22" workbookViewId="0">
      <selection activeCell="P34" sqref="P34"/>
    </sheetView>
  </sheetViews>
  <sheetFormatPr baseColWidth="10" defaultRowHeight="15"/>
  <sheetData>
    <row r="5" spans="2:13">
      <c r="B5" s="1" t="s">
        <v>68</v>
      </c>
      <c r="C5" t="s">
        <v>30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</row>
    <row r="6" spans="2:13">
      <c r="B6" s="1" t="s">
        <v>61</v>
      </c>
      <c r="C6" t="s">
        <v>59</v>
      </c>
      <c r="D6">
        <v>-0.78</v>
      </c>
      <c r="E6">
        <v>2.5999999999999999E-2</v>
      </c>
      <c r="F6">
        <v>-0.33</v>
      </c>
      <c r="G6">
        <v>-1.4E-2</v>
      </c>
      <c r="H6">
        <v>-0.127</v>
      </c>
      <c r="I6">
        <v>-0.22900000000000001</v>
      </c>
      <c r="J6">
        <v>-0.26500000000000001</v>
      </c>
      <c r="K6">
        <v>-0.73</v>
      </c>
      <c r="L6">
        <v>0.20899999999999999</v>
      </c>
      <c r="M6">
        <v>-0.2</v>
      </c>
    </row>
    <row r="7" spans="2:13" s="1" customFormat="1">
      <c r="B7" s="1" t="s">
        <v>62</v>
      </c>
      <c r="D7" s="32">
        <v>0.13</v>
      </c>
      <c r="E7" s="33">
        <v>0.38</v>
      </c>
      <c r="F7" s="33">
        <v>-0.12</v>
      </c>
      <c r="G7" s="33">
        <v>-7.3999999999999996E-2</v>
      </c>
      <c r="H7" s="33">
        <v>-0.23100000000000001</v>
      </c>
      <c r="I7" s="33">
        <v>-0.27400000000000002</v>
      </c>
      <c r="J7" s="33">
        <v>-0.23200000000000001</v>
      </c>
      <c r="K7" s="33">
        <v>-1.06</v>
      </c>
      <c r="L7" s="33">
        <v>-0.38</v>
      </c>
      <c r="M7" s="34">
        <v>-0.43</v>
      </c>
    </row>
    <row r="8" spans="2:13" s="1" customFormat="1">
      <c r="B8" s="1" t="s">
        <v>63</v>
      </c>
      <c r="D8" s="1">
        <f>0.78+0.13</f>
        <v>0.91</v>
      </c>
      <c r="E8" s="1">
        <f>0.35-0.026</f>
        <v>0.32399999999999995</v>
      </c>
      <c r="F8" s="1">
        <f>0.33-0.12</f>
        <v>0.21000000000000002</v>
      </c>
      <c r="G8" s="1">
        <f>0.074-0.014</f>
        <v>0.06</v>
      </c>
      <c r="H8" s="1">
        <f>0.231-0.127</f>
        <v>0.10400000000000001</v>
      </c>
      <c r="I8" s="1">
        <f>0.274-0.229</f>
        <v>4.5000000000000012E-2</v>
      </c>
      <c r="J8" s="1">
        <f>0.265-0.232</f>
        <v>3.3000000000000002E-2</v>
      </c>
      <c r="K8" s="1">
        <f>1.06-0.73</f>
        <v>0.33000000000000007</v>
      </c>
      <c r="L8" s="1">
        <f>0.38+0.209</f>
        <v>0.58899999999999997</v>
      </c>
      <c r="M8" s="1">
        <f>0.43-0.2</f>
        <v>0.22999999999999998</v>
      </c>
    </row>
    <row r="9" spans="2:13" s="1" customFormat="1">
      <c r="B9" s="1" t="s">
        <v>64</v>
      </c>
      <c r="D9" s="1" t="s">
        <v>66</v>
      </c>
      <c r="E9" s="1" t="s">
        <v>66</v>
      </c>
      <c r="F9" s="1" t="s">
        <v>66</v>
      </c>
      <c r="G9" s="1" t="s">
        <v>67</v>
      </c>
      <c r="H9" s="1" t="s">
        <v>67</v>
      </c>
      <c r="I9" s="1" t="s">
        <v>67</v>
      </c>
      <c r="J9" s="1" t="s">
        <v>66</v>
      </c>
      <c r="K9" s="1" t="s">
        <v>67</v>
      </c>
      <c r="L9" s="1" t="s">
        <v>67</v>
      </c>
      <c r="M9" s="1" t="s">
        <v>67</v>
      </c>
    </row>
    <row r="10" spans="2:13" s="1" customFormat="1">
      <c r="B10" s="1" t="s">
        <v>65</v>
      </c>
      <c r="M10" s="1">
        <f>AVERAGE(D8:M8)</f>
        <v>0.28349999999999997</v>
      </c>
    </row>
    <row r="11" spans="2:13">
      <c r="B11" s="1" t="s">
        <v>61</v>
      </c>
      <c r="C11" t="s">
        <v>60</v>
      </c>
      <c r="D11">
        <v>0.81</v>
      </c>
      <c r="E11">
        <v>0.33</v>
      </c>
      <c r="F11">
        <v>-0.14000000000000001</v>
      </c>
      <c r="G11">
        <v>-2.1999999999999999E-2</v>
      </c>
      <c r="H11">
        <v>-0.26800000000000002</v>
      </c>
      <c r="I11">
        <v>-0.375</v>
      </c>
      <c r="J11">
        <v>-0.28699999999999998</v>
      </c>
      <c r="K11">
        <v>-0.43</v>
      </c>
      <c r="L11">
        <v>0.63200000000000001</v>
      </c>
      <c r="M11">
        <v>1.19</v>
      </c>
    </row>
    <row r="12" spans="2:13" s="1" customFormat="1">
      <c r="B12" s="1" t="s">
        <v>62</v>
      </c>
      <c r="D12" s="1">
        <v>1.27</v>
      </c>
      <c r="E12" s="1">
        <v>0.62</v>
      </c>
      <c r="F12" s="1">
        <v>0.03</v>
      </c>
      <c r="G12" s="1">
        <v>-0.10100000000000001</v>
      </c>
      <c r="H12" s="25">
        <v>-0.34</v>
      </c>
      <c r="I12" s="1">
        <v>-0.39600000000000002</v>
      </c>
      <c r="J12" s="1">
        <v>-0.251</v>
      </c>
      <c r="K12" s="1">
        <v>-0.84</v>
      </c>
      <c r="L12" s="1">
        <v>-0.01</v>
      </c>
      <c r="M12" s="26">
        <v>0.7</v>
      </c>
    </row>
    <row r="13" spans="2:13" s="1" customFormat="1">
      <c r="B13" s="1" t="s">
        <v>63</v>
      </c>
      <c r="D13" s="1">
        <f>1.27-0.81</f>
        <v>0.45999999999999996</v>
      </c>
      <c r="E13" s="1">
        <f>0.62-0.33</f>
        <v>0.28999999999999998</v>
      </c>
      <c r="F13" s="1">
        <f>0.03+0.14</f>
        <v>0.17</v>
      </c>
      <c r="G13" s="1">
        <f>0.101-0.022</f>
        <v>7.9000000000000015E-2</v>
      </c>
      <c r="H13" s="1">
        <f>0.34-0.268</f>
        <v>7.2000000000000008E-2</v>
      </c>
      <c r="I13" s="1">
        <f>0.396-0.375</f>
        <v>2.1000000000000019E-2</v>
      </c>
      <c r="J13" s="1">
        <f>0.287-0.251</f>
        <v>3.5999999999999976E-2</v>
      </c>
      <c r="K13" s="1">
        <f>0.84-0.43</f>
        <v>0.41</v>
      </c>
      <c r="L13" s="1">
        <f>0.632+0.01</f>
        <v>0.64200000000000002</v>
      </c>
      <c r="M13" s="1">
        <f>1.19-0.7</f>
        <v>0.49</v>
      </c>
    </row>
    <row r="14" spans="2:13" s="1" customFormat="1">
      <c r="B14" s="1" t="s">
        <v>64</v>
      </c>
      <c r="D14" s="1" t="s">
        <v>66</v>
      </c>
      <c r="E14" s="1" t="s">
        <v>66</v>
      </c>
      <c r="F14" s="1" t="s">
        <v>66</v>
      </c>
      <c r="G14" s="1" t="s">
        <v>67</v>
      </c>
      <c r="H14" s="1" t="s">
        <v>67</v>
      </c>
      <c r="I14" s="1" t="s">
        <v>67</v>
      </c>
      <c r="J14" s="1" t="s">
        <v>66</v>
      </c>
      <c r="K14" s="1" t="s">
        <v>67</v>
      </c>
      <c r="L14" s="1" t="s">
        <v>67</v>
      </c>
      <c r="M14" s="1" t="s">
        <v>67</v>
      </c>
    </row>
    <row r="15" spans="2:13" s="1" customFormat="1">
      <c r="B15" s="1" t="s">
        <v>65</v>
      </c>
      <c r="M15" s="1">
        <f>AVERAGE(D13:M13)</f>
        <v>0.26700000000000002</v>
      </c>
    </row>
    <row r="16" spans="2:13">
      <c r="B16" s="1" t="s">
        <v>61</v>
      </c>
      <c r="C16" t="s">
        <v>26</v>
      </c>
      <c r="D16">
        <v>2.44</v>
      </c>
      <c r="E16">
        <v>0.93500000000000005</v>
      </c>
      <c r="F16">
        <v>0.215</v>
      </c>
      <c r="G16">
        <v>-4.9000000000000002E-2</v>
      </c>
      <c r="H16">
        <v>-0.42099999999999999</v>
      </c>
      <c r="I16">
        <v>-0.51</v>
      </c>
      <c r="J16">
        <v>-0.3</v>
      </c>
      <c r="K16">
        <v>-0.17</v>
      </c>
      <c r="L16">
        <v>1.1970000000000001</v>
      </c>
      <c r="M16">
        <v>2.84</v>
      </c>
    </row>
    <row r="17" spans="2:13" s="1" customFormat="1">
      <c r="B17" s="1" t="s">
        <v>62</v>
      </c>
      <c r="D17" s="1">
        <v>2.54</v>
      </c>
      <c r="E17" s="1">
        <v>1.1100000000000001</v>
      </c>
      <c r="F17" s="1">
        <v>0.31</v>
      </c>
      <c r="G17" s="1">
        <v>-0.11600000000000001</v>
      </c>
      <c r="H17" s="1">
        <v>-0.439</v>
      </c>
      <c r="I17" s="1">
        <v>-0.48099999999999998</v>
      </c>
      <c r="J17" s="1">
        <v>-0.23400000000000001</v>
      </c>
      <c r="K17" s="1">
        <v>-0.56000000000000005</v>
      </c>
      <c r="L17" s="1">
        <v>0.46</v>
      </c>
      <c r="M17" s="1">
        <v>1.98</v>
      </c>
    </row>
    <row r="18" spans="2:13" s="1" customFormat="1">
      <c r="B18" s="1" t="s">
        <v>63</v>
      </c>
      <c r="D18" s="1">
        <f>2.54-2.44</f>
        <v>0.10000000000000009</v>
      </c>
      <c r="E18" s="1">
        <f>1.11-0.935</f>
        <v>0.17500000000000004</v>
      </c>
      <c r="F18" s="1">
        <f>0.31-0.215</f>
        <v>9.5000000000000001E-2</v>
      </c>
      <c r="G18" s="1">
        <f>0.116-0.049</f>
        <v>6.7000000000000004E-2</v>
      </c>
      <c r="H18" s="1">
        <f>0.439-0.421</f>
        <v>1.8000000000000016E-2</v>
      </c>
      <c r="I18" s="1">
        <f>0.51-0.481</f>
        <v>2.9000000000000026E-2</v>
      </c>
      <c r="J18" s="1">
        <f>0.3-0.234</f>
        <v>6.5999999999999975E-2</v>
      </c>
      <c r="K18" s="1">
        <f>0.56-0.17</f>
        <v>0.39</v>
      </c>
      <c r="L18" s="1">
        <f>1.197-0.46</f>
        <v>0.7370000000000001</v>
      </c>
      <c r="M18" s="1">
        <f>2.84-1.98</f>
        <v>0.85999999999999988</v>
      </c>
    </row>
    <row r="19" spans="2:13" s="1" customFormat="1">
      <c r="B19" s="1" t="s">
        <v>64</v>
      </c>
      <c r="D19" s="1" t="s">
        <v>66</v>
      </c>
      <c r="E19" s="1" t="s">
        <v>66</v>
      </c>
      <c r="F19" s="1" t="s">
        <v>66</v>
      </c>
      <c r="G19" s="1" t="s">
        <v>67</v>
      </c>
      <c r="H19" s="1" t="s">
        <v>67</v>
      </c>
      <c r="I19" s="1" t="s">
        <v>66</v>
      </c>
      <c r="J19" s="1" t="s">
        <v>66</v>
      </c>
      <c r="K19" s="1" t="s">
        <v>67</v>
      </c>
      <c r="L19" s="1" t="s">
        <v>67</v>
      </c>
      <c r="M19" s="1" t="s">
        <v>67</v>
      </c>
    </row>
    <row r="20" spans="2:13" s="1" customFormat="1">
      <c r="B20" s="1" t="s">
        <v>65</v>
      </c>
      <c r="M20" s="1">
        <f>AVERAGE(D18:M18)</f>
        <v>0.25369999999999998</v>
      </c>
    </row>
    <row r="21" spans="2:13">
      <c r="B21" s="1" t="s">
        <v>61</v>
      </c>
      <c r="C21" t="s">
        <v>27</v>
      </c>
      <c r="D21">
        <v>2.524</v>
      </c>
      <c r="E21">
        <v>0.85599999999999998</v>
      </c>
      <c r="F21">
        <v>0.13700000000000001</v>
      </c>
      <c r="G21">
        <v>-6.0999999999999999E-2</v>
      </c>
      <c r="H21">
        <v>-0.28000000000000003</v>
      </c>
      <c r="I21">
        <v>-0.33100000000000002</v>
      </c>
      <c r="J21">
        <v>-0.25700000000000001</v>
      </c>
      <c r="K21">
        <v>-0.11</v>
      </c>
      <c r="L21">
        <v>1.3</v>
      </c>
      <c r="M21">
        <v>3.8</v>
      </c>
    </row>
    <row r="22" spans="2:13" s="1" customFormat="1">
      <c r="B22" s="1" t="s">
        <v>62</v>
      </c>
      <c r="D22" s="1">
        <v>4.33</v>
      </c>
      <c r="E22" s="1">
        <v>1.49</v>
      </c>
      <c r="F22" s="1">
        <v>0.45</v>
      </c>
      <c r="G22" s="1">
        <v>-7.0999999999999994E-2</v>
      </c>
      <c r="H22" s="1">
        <v>-0.37</v>
      </c>
      <c r="I22" s="1">
        <v>-0.35</v>
      </c>
      <c r="J22" s="1">
        <v>-0.151</v>
      </c>
      <c r="K22" s="1">
        <v>-0.31</v>
      </c>
      <c r="L22" s="1">
        <v>1.08</v>
      </c>
      <c r="M22" s="1">
        <v>3.76</v>
      </c>
    </row>
    <row r="23" spans="2:13" s="1" customFormat="1">
      <c r="B23" s="1" t="s">
        <v>63</v>
      </c>
      <c r="D23" s="1">
        <f>4.33-2.524</f>
        <v>1.806</v>
      </c>
      <c r="E23" s="1">
        <f>1.49-0.856</f>
        <v>0.63400000000000001</v>
      </c>
      <c r="F23" s="1">
        <f>0.45-0.137</f>
        <v>0.313</v>
      </c>
      <c r="G23" s="1">
        <f>0.071-0.061</f>
        <v>9.999999999999995E-3</v>
      </c>
      <c r="H23" s="1">
        <f>0.37-0.28</f>
        <v>8.9999999999999969E-2</v>
      </c>
      <c r="I23" s="1">
        <f>0.35-0.331</f>
        <v>1.8999999999999961E-2</v>
      </c>
      <c r="J23" s="1">
        <f>0.251-0.151</f>
        <v>0.1</v>
      </c>
      <c r="K23" s="1">
        <f>0.31-0.11</f>
        <v>0.2</v>
      </c>
      <c r="L23" s="1">
        <f>1.3-1.08</f>
        <v>0.21999999999999997</v>
      </c>
      <c r="M23" s="1">
        <f>3.8-3.76</f>
        <v>4.0000000000000036E-2</v>
      </c>
    </row>
    <row r="24" spans="2:13" s="1" customFormat="1">
      <c r="B24" s="1" t="s">
        <v>64</v>
      </c>
      <c r="D24" s="1" t="s">
        <v>66</v>
      </c>
      <c r="E24" s="1" t="s">
        <v>66</v>
      </c>
      <c r="F24" s="1" t="s">
        <v>66</v>
      </c>
      <c r="G24" s="1" t="s">
        <v>67</v>
      </c>
      <c r="H24" s="1" t="s">
        <v>67</v>
      </c>
      <c r="I24" s="1" t="s">
        <v>67</v>
      </c>
      <c r="J24" s="1" t="s">
        <v>66</v>
      </c>
      <c r="K24" s="1" t="s">
        <v>67</v>
      </c>
      <c r="L24" s="1" t="s">
        <v>67</v>
      </c>
      <c r="M24" s="1" t="s">
        <v>67</v>
      </c>
    </row>
    <row r="25" spans="2:13">
      <c r="B25" s="1" t="s">
        <v>65</v>
      </c>
      <c r="M25">
        <f>AVERAGE(D23:M23)</f>
        <v>0.34320000000000006</v>
      </c>
    </row>
    <row r="26" spans="2:13">
      <c r="B26" s="1"/>
      <c r="G26" s="1" t="s">
        <v>78</v>
      </c>
    </row>
    <row r="30" spans="2:13">
      <c r="D30" s="1" t="s">
        <v>36</v>
      </c>
      <c r="E30" s="1" t="s">
        <v>37</v>
      </c>
      <c r="F30" s="1" t="s">
        <v>38</v>
      </c>
      <c r="G30" s="1" t="s">
        <v>39</v>
      </c>
      <c r="H30" s="1" t="s">
        <v>40</v>
      </c>
      <c r="I30" s="1" t="s">
        <v>41</v>
      </c>
      <c r="J30" s="1" t="s">
        <v>42</v>
      </c>
      <c r="K30" s="1" t="s">
        <v>43</v>
      </c>
      <c r="L30" s="1" t="s">
        <v>44</v>
      </c>
      <c r="M30" s="1" t="s">
        <v>45</v>
      </c>
    </row>
    <row r="31" spans="2:13">
      <c r="C31" s="1" t="s">
        <v>59</v>
      </c>
      <c r="D31">
        <v>0.91</v>
      </c>
      <c r="E31">
        <v>0.32400000000000001</v>
      </c>
      <c r="F31">
        <v>0.21</v>
      </c>
      <c r="G31">
        <v>-0.06</v>
      </c>
      <c r="H31">
        <v>-0.104</v>
      </c>
      <c r="I31">
        <v>-4.4999999999999998E-2</v>
      </c>
      <c r="J31">
        <v>3.3000000000000002E-2</v>
      </c>
      <c r="K31">
        <v>-0.33</v>
      </c>
      <c r="L31">
        <v>-0.58899999999999997</v>
      </c>
      <c r="M31">
        <v>-0.23</v>
      </c>
    </row>
    <row r="32" spans="2:13">
      <c r="C32" s="1" t="s">
        <v>60</v>
      </c>
      <c r="D32">
        <v>0.46</v>
      </c>
      <c r="E32">
        <v>0.28999999999999998</v>
      </c>
      <c r="F32">
        <v>0.17</v>
      </c>
      <c r="G32">
        <v>-7.9000000000000001E-2</v>
      </c>
      <c r="H32">
        <v>-7.1999999999999995E-2</v>
      </c>
      <c r="I32">
        <v>-2.1000000000000001E-2</v>
      </c>
      <c r="J32">
        <v>3.5999999999999997E-2</v>
      </c>
      <c r="K32">
        <v>-0.41</v>
      </c>
      <c r="L32">
        <v>-0.64200000000000002</v>
      </c>
      <c r="M32">
        <v>-0.49</v>
      </c>
    </row>
    <row r="33" spans="3:13">
      <c r="C33" s="1" t="s">
        <v>26</v>
      </c>
      <c r="D33">
        <v>0.1</v>
      </c>
      <c r="E33">
        <v>0.17499999999999999</v>
      </c>
      <c r="F33">
        <v>9.5000000000000001E-2</v>
      </c>
      <c r="G33">
        <v>-6.7000000000000004E-2</v>
      </c>
      <c r="H33">
        <v>-1.7999999999999999E-2</v>
      </c>
      <c r="I33">
        <v>2.9000000000000001E-2</v>
      </c>
      <c r="J33">
        <v>6.6000000000000003E-2</v>
      </c>
      <c r="K33">
        <v>-0.39</v>
      </c>
      <c r="L33">
        <v>-0.73699999999999999</v>
      </c>
      <c r="M33">
        <v>-0.86</v>
      </c>
    </row>
    <row r="34" spans="3:13">
      <c r="C34" s="1" t="s">
        <v>33</v>
      </c>
      <c r="D34">
        <v>1.806</v>
      </c>
      <c r="E34">
        <v>0.63400000000000001</v>
      </c>
      <c r="F34">
        <v>0.313</v>
      </c>
      <c r="G34">
        <v>-0.01</v>
      </c>
      <c r="H34">
        <v>-0.09</v>
      </c>
      <c r="I34">
        <v>-1.9E-2</v>
      </c>
      <c r="J34">
        <v>0.1</v>
      </c>
      <c r="K34">
        <v>-0.2</v>
      </c>
      <c r="L34">
        <v>-0.22</v>
      </c>
      <c r="M34">
        <v>-0.04</v>
      </c>
    </row>
    <row r="37" spans="3:13">
      <c r="G37" s="1" t="s">
        <v>69</v>
      </c>
    </row>
    <row r="38" spans="3:13">
      <c r="D38" s="1" t="s">
        <v>36</v>
      </c>
      <c r="E38" s="1" t="s">
        <v>37</v>
      </c>
      <c r="F38" s="1" t="s">
        <v>38</v>
      </c>
      <c r="G38" s="1" t="s">
        <v>39</v>
      </c>
      <c r="H38" s="1" t="s">
        <v>40</v>
      </c>
      <c r="I38" s="1" t="s">
        <v>41</v>
      </c>
      <c r="J38" s="1" t="s">
        <v>42</v>
      </c>
      <c r="K38" s="1" t="s">
        <v>43</v>
      </c>
      <c r="L38" s="1" t="s">
        <v>44</v>
      </c>
      <c r="M38" s="1" t="s">
        <v>45</v>
      </c>
    </row>
    <row r="39" spans="3:13">
      <c r="C39" s="1" t="s">
        <v>59</v>
      </c>
      <c r="D39">
        <v>0.13</v>
      </c>
      <c r="E39">
        <v>0.38</v>
      </c>
      <c r="F39">
        <v>-0.12</v>
      </c>
      <c r="G39">
        <v>-7.3999999999999996E-2</v>
      </c>
      <c r="H39">
        <v>-0.23100000000000001</v>
      </c>
      <c r="I39">
        <v>-0.27400000000000002</v>
      </c>
      <c r="J39">
        <v>-0.23200000000000001</v>
      </c>
      <c r="K39">
        <v>-1.06</v>
      </c>
      <c r="L39">
        <v>-0.38</v>
      </c>
      <c r="M39">
        <v>-0.43</v>
      </c>
    </row>
    <row r="40" spans="3:13">
      <c r="C40" s="1" t="s">
        <v>60</v>
      </c>
      <c r="D40">
        <v>1.27</v>
      </c>
      <c r="E40">
        <v>0.62</v>
      </c>
      <c r="F40">
        <v>0.03</v>
      </c>
      <c r="G40">
        <v>-0.10100000000000001</v>
      </c>
      <c r="H40">
        <v>-0.34</v>
      </c>
      <c r="I40">
        <v>-0.39600000000000002</v>
      </c>
      <c r="J40">
        <v>-0.251</v>
      </c>
      <c r="K40">
        <v>-0.84</v>
      </c>
      <c r="L40">
        <v>-0.01</v>
      </c>
      <c r="M40">
        <v>0.7</v>
      </c>
    </row>
    <row r="41" spans="3:13">
      <c r="C41" s="1" t="s">
        <v>26</v>
      </c>
      <c r="D41">
        <v>2.54</v>
      </c>
      <c r="E41">
        <v>1.1100000000000001</v>
      </c>
      <c r="F41">
        <v>0.31</v>
      </c>
      <c r="G41">
        <v>-0.11600000000000001</v>
      </c>
      <c r="H41">
        <v>-0.439</v>
      </c>
      <c r="I41">
        <v>-0.48099999999999998</v>
      </c>
      <c r="J41">
        <v>-0.23400000000000001</v>
      </c>
      <c r="K41">
        <v>-0.56000000000000005</v>
      </c>
      <c r="L41">
        <v>0.46</v>
      </c>
      <c r="M41">
        <v>1.98</v>
      </c>
    </row>
    <row r="42" spans="3:13">
      <c r="C42" s="1" t="s">
        <v>33</v>
      </c>
      <c r="D42">
        <v>4.33</v>
      </c>
      <c r="E42">
        <v>1.49</v>
      </c>
      <c r="F42">
        <v>0.45</v>
      </c>
      <c r="G42">
        <v>-7.0999999999999994E-2</v>
      </c>
      <c r="H42">
        <v>-0.37</v>
      </c>
      <c r="I42">
        <v>-0.35</v>
      </c>
      <c r="J42">
        <v>-0.151</v>
      </c>
      <c r="K42">
        <v>-0.31</v>
      </c>
      <c r="L42">
        <v>1.08</v>
      </c>
      <c r="M42">
        <v>3.76</v>
      </c>
    </row>
    <row r="45" spans="3:13">
      <c r="C45" s="1" t="s">
        <v>70</v>
      </c>
      <c r="D45" s="1">
        <f>0.78+0.13</f>
        <v>0.91</v>
      </c>
      <c r="E45" s="1">
        <f>0.35-0.026</f>
        <v>0.32399999999999995</v>
      </c>
      <c r="F45" s="1">
        <f>0.33-0.12</f>
        <v>0.21000000000000002</v>
      </c>
      <c r="G45" s="1">
        <v>0</v>
      </c>
      <c r="H45" s="1">
        <v>0</v>
      </c>
      <c r="I45" s="1">
        <v>0</v>
      </c>
      <c r="J45" s="1">
        <f>0.265-0.232</f>
        <v>3.3000000000000002E-2</v>
      </c>
      <c r="K45" s="1">
        <v>0</v>
      </c>
      <c r="L45" s="1">
        <v>0</v>
      </c>
      <c r="M45" s="1">
        <v>0</v>
      </c>
    </row>
    <row r="46" spans="3:13">
      <c r="C46" s="1"/>
      <c r="D46" s="1" t="s">
        <v>66</v>
      </c>
      <c r="E46" s="1" t="s">
        <v>66</v>
      </c>
      <c r="F46" s="1" t="s">
        <v>66</v>
      </c>
      <c r="G46" s="1" t="s">
        <v>67</v>
      </c>
      <c r="H46" s="1" t="s">
        <v>67</v>
      </c>
      <c r="I46" s="1" t="s">
        <v>67</v>
      </c>
      <c r="J46" s="1" t="s">
        <v>66</v>
      </c>
      <c r="K46" s="1" t="s">
        <v>67</v>
      </c>
      <c r="L46" s="1" t="s">
        <v>67</v>
      </c>
      <c r="M46" s="1" t="s">
        <v>67</v>
      </c>
    </row>
    <row r="47" spans="3:13">
      <c r="C47" s="1" t="s">
        <v>71</v>
      </c>
      <c r="D47" s="1">
        <v>0</v>
      </c>
      <c r="E47" s="1">
        <v>0</v>
      </c>
      <c r="F47" s="1">
        <v>0</v>
      </c>
      <c r="G47" s="1">
        <f>0.074-0.014</f>
        <v>0.06</v>
      </c>
      <c r="H47" s="1">
        <f>0.231-0.127</f>
        <v>0.10400000000000001</v>
      </c>
      <c r="I47" s="1">
        <f>0.274-0.229</f>
        <v>4.5000000000000012E-2</v>
      </c>
      <c r="J47" s="1">
        <v>0</v>
      </c>
      <c r="K47" s="1">
        <f>1.06-0.73</f>
        <v>0.33000000000000007</v>
      </c>
      <c r="L47" s="1">
        <f>0.38+0.209</f>
        <v>0.58899999999999997</v>
      </c>
      <c r="M47" s="1">
        <f>0.43-0.2</f>
        <v>0.22999999999999998</v>
      </c>
    </row>
    <row r="48" spans="3:13">
      <c r="C48" s="1"/>
      <c r="D48" s="1" t="s">
        <v>66</v>
      </c>
      <c r="E48" s="1" t="s">
        <v>66</v>
      </c>
      <c r="F48" s="1" t="s">
        <v>66</v>
      </c>
      <c r="G48" s="1" t="s">
        <v>67</v>
      </c>
      <c r="H48" s="1" t="s">
        <v>67</v>
      </c>
      <c r="I48" s="1" t="s">
        <v>67</v>
      </c>
      <c r="J48" s="1" t="s">
        <v>66</v>
      </c>
      <c r="K48" s="1" t="s">
        <v>67</v>
      </c>
      <c r="L48" s="1" t="s">
        <v>67</v>
      </c>
      <c r="M48" s="1" t="s">
        <v>67</v>
      </c>
    </row>
    <row r="49" spans="3:13">
      <c r="C49" s="1" t="s">
        <v>72</v>
      </c>
      <c r="D49" s="1">
        <f>1.27-0.81</f>
        <v>0.45999999999999996</v>
      </c>
      <c r="E49" s="1">
        <f>0.62-0.33</f>
        <v>0.28999999999999998</v>
      </c>
      <c r="F49" s="1">
        <f>0.03+0.14</f>
        <v>0.17</v>
      </c>
      <c r="G49" s="1">
        <v>0</v>
      </c>
      <c r="H49" s="1">
        <v>0</v>
      </c>
      <c r="I49" s="1">
        <v>0</v>
      </c>
      <c r="J49" s="1">
        <f>0.287-0.251</f>
        <v>3.5999999999999976E-2</v>
      </c>
      <c r="K49" s="1">
        <v>0</v>
      </c>
      <c r="L49" s="1">
        <v>0</v>
      </c>
      <c r="M49" s="1">
        <v>0</v>
      </c>
    </row>
    <row r="50" spans="3:13">
      <c r="C50" s="1"/>
      <c r="D50" s="1" t="s">
        <v>66</v>
      </c>
      <c r="E50" s="1" t="s">
        <v>66</v>
      </c>
      <c r="F50" s="1" t="s">
        <v>66</v>
      </c>
      <c r="G50" s="1" t="s">
        <v>67</v>
      </c>
      <c r="H50" s="1" t="s">
        <v>67</v>
      </c>
      <c r="I50" s="1" t="s">
        <v>67</v>
      </c>
      <c r="J50" s="1" t="s">
        <v>66</v>
      </c>
      <c r="K50" s="1" t="s">
        <v>67</v>
      </c>
      <c r="L50" s="1" t="s">
        <v>67</v>
      </c>
      <c r="M50" s="1" t="s">
        <v>67</v>
      </c>
    </row>
    <row r="51" spans="3:13">
      <c r="C51" s="1" t="s">
        <v>73</v>
      </c>
      <c r="D51" s="1">
        <v>0</v>
      </c>
      <c r="E51" s="1">
        <v>0</v>
      </c>
      <c r="F51" s="1">
        <v>0</v>
      </c>
      <c r="G51" s="1">
        <v>7.9000000000000001E-2</v>
      </c>
      <c r="H51" s="1">
        <f>0.34-0.268</f>
        <v>7.2000000000000008E-2</v>
      </c>
      <c r="I51" s="1">
        <f>0.396-0.375</f>
        <v>2.1000000000000019E-2</v>
      </c>
      <c r="J51" s="1">
        <v>0</v>
      </c>
      <c r="K51" s="1">
        <f>0.84-0.43</f>
        <v>0.41</v>
      </c>
      <c r="L51" s="1">
        <f>0.632+0.01</f>
        <v>0.64200000000000002</v>
      </c>
      <c r="M51" s="1">
        <f>1.19-0.7</f>
        <v>0.49</v>
      </c>
    </row>
    <row r="52" spans="3:13">
      <c r="C52" s="1"/>
      <c r="D52" s="1" t="s">
        <v>66</v>
      </c>
      <c r="E52" s="1" t="s">
        <v>66</v>
      </c>
      <c r="F52" s="1" t="s">
        <v>66</v>
      </c>
      <c r="G52" s="1" t="s">
        <v>67</v>
      </c>
      <c r="H52" s="1" t="s">
        <v>67</v>
      </c>
      <c r="I52" s="1" t="s">
        <v>67</v>
      </c>
      <c r="J52" s="1" t="s">
        <v>66</v>
      </c>
      <c r="K52" s="1" t="s">
        <v>67</v>
      </c>
      <c r="L52" s="1" t="s">
        <v>67</v>
      </c>
      <c r="M52" s="1" t="s">
        <v>67</v>
      </c>
    </row>
    <row r="53" spans="3:13">
      <c r="C53" s="1" t="s">
        <v>74</v>
      </c>
      <c r="D53" s="1">
        <f>2.54-2.44</f>
        <v>0.10000000000000009</v>
      </c>
      <c r="E53" s="1">
        <f>1.11-0.935</f>
        <v>0.17500000000000004</v>
      </c>
      <c r="F53" s="1">
        <f>0.31-0.215</f>
        <v>9.5000000000000001E-2</v>
      </c>
      <c r="G53" s="1">
        <v>0</v>
      </c>
      <c r="H53" s="1">
        <v>0</v>
      </c>
      <c r="I53" s="1">
        <f>0.51-0.481</f>
        <v>2.9000000000000026E-2</v>
      </c>
      <c r="J53" s="1">
        <f>0.3-0.234</f>
        <v>6.5999999999999975E-2</v>
      </c>
      <c r="K53" s="1">
        <v>0</v>
      </c>
      <c r="L53" s="1">
        <v>0</v>
      </c>
      <c r="M53" s="1">
        <v>0</v>
      </c>
    </row>
    <row r="54" spans="3:13">
      <c r="D54" s="1" t="s">
        <v>66</v>
      </c>
      <c r="E54" s="1" t="s">
        <v>66</v>
      </c>
      <c r="F54" s="1" t="s">
        <v>66</v>
      </c>
      <c r="G54" s="1" t="s">
        <v>67</v>
      </c>
      <c r="H54" s="1" t="s">
        <v>67</v>
      </c>
      <c r="I54" s="1" t="s">
        <v>66</v>
      </c>
      <c r="J54" s="1" t="s">
        <v>66</v>
      </c>
      <c r="K54" s="1" t="s">
        <v>67</v>
      </c>
      <c r="L54" s="1" t="s">
        <v>67</v>
      </c>
      <c r="M54" s="1" t="s">
        <v>67</v>
      </c>
    </row>
    <row r="55" spans="3:13">
      <c r="C55" s="1" t="s">
        <v>75</v>
      </c>
      <c r="D55" s="1">
        <v>0</v>
      </c>
      <c r="E55" s="1">
        <v>0</v>
      </c>
      <c r="F55" s="1">
        <v>0</v>
      </c>
      <c r="G55" s="1">
        <f>0.116-0.049</f>
        <v>6.7000000000000004E-2</v>
      </c>
      <c r="H55" s="1">
        <f>0.439-0.421</f>
        <v>1.8000000000000016E-2</v>
      </c>
      <c r="I55" s="1">
        <v>0</v>
      </c>
      <c r="J55" s="1">
        <v>0</v>
      </c>
      <c r="K55" s="1">
        <f>0.56-0.17</f>
        <v>0.39</v>
      </c>
      <c r="L55" s="1">
        <f>1.197-0.46</f>
        <v>0.7370000000000001</v>
      </c>
      <c r="M55" s="1">
        <f>2.84-1.98</f>
        <v>0.85999999999999988</v>
      </c>
    </row>
    <row r="56" spans="3:13">
      <c r="D56" s="1" t="s">
        <v>66</v>
      </c>
      <c r="E56" s="1" t="s">
        <v>66</v>
      </c>
      <c r="F56" s="1" t="s">
        <v>66</v>
      </c>
      <c r="G56" s="1" t="s">
        <v>67</v>
      </c>
      <c r="H56" s="1" t="s">
        <v>67</v>
      </c>
      <c r="I56" s="1" t="s">
        <v>66</v>
      </c>
      <c r="J56" s="1" t="s">
        <v>66</v>
      </c>
      <c r="K56" s="1" t="s">
        <v>67</v>
      </c>
      <c r="L56" s="1" t="s">
        <v>67</v>
      </c>
      <c r="M56" s="1" t="s">
        <v>67</v>
      </c>
    </row>
    <row r="57" spans="3:13">
      <c r="C57" s="1" t="s">
        <v>76</v>
      </c>
      <c r="D57" s="1">
        <f>4.33-2.524</f>
        <v>1.806</v>
      </c>
      <c r="E57" s="1">
        <f>1.49-0.856</f>
        <v>0.63400000000000001</v>
      </c>
      <c r="F57" s="1">
        <f>0.45-0.137</f>
        <v>0.313</v>
      </c>
      <c r="G57" s="1">
        <v>0</v>
      </c>
      <c r="H57" s="1">
        <v>0</v>
      </c>
      <c r="I57" s="1">
        <v>0</v>
      </c>
      <c r="J57" s="1">
        <f>0.251-0.151</f>
        <v>0.1</v>
      </c>
      <c r="K57" s="1">
        <v>0</v>
      </c>
      <c r="L57" s="1">
        <v>0</v>
      </c>
      <c r="M57" s="1">
        <v>0</v>
      </c>
    </row>
    <row r="58" spans="3:13">
      <c r="D58" s="1" t="s">
        <v>66</v>
      </c>
      <c r="E58" s="1" t="s">
        <v>66</v>
      </c>
      <c r="F58" s="1" t="s">
        <v>66</v>
      </c>
      <c r="G58" s="1" t="s">
        <v>67</v>
      </c>
      <c r="H58" s="1" t="s">
        <v>67</v>
      </c>
      <c r="I58" s="1" t="s">
        <v>67</v>
      </c>
      <c r="J58" s="1" t="s">
        <v>66</v>
      </c>
      <c r="K58" s="1" t="s">
        <v>67</v>
      </c>
      <c r="L58" s="1" t="s">
        <v>67</v>
      </c>
      <c r="M58" s="1" t="s">
        <v>67</v>
      </c>
    </row>
    <row r="59" spans="3:13">
      <c r="C59" s="1" t="s">
        <v>77</v>
      </c>
      <c r="D59" s="1">
        <v>0</v>
      </c>
      <c r="E59" s="1">
        <v>0</v>
      </c>
      <c r="F59" s="1">
        <v>0</v>
      </c>
      <c r="G59" s="1">
        <f>0.071-0.061</f>
        <v>9.999999999999995E-3</v>
      </c>
      <c r="H59" s="1">
        <f>0.37-0.28</f>
        <v>8.9999999999999969E-2</v>
      </c>
      <c r="I59" s="1">
        <f>0.35-0.331</f>
        <v>1.8999999999999961E-2</v>
      </c>
      <c r="J59" s="1">
        <v>0</v>
      </c>
      <c r="K59" s="1">
        <f>0.31-0.11</f>
        <v>0.2</v>
      </c>
      <c r="L59" s="1">
        <f>1.3-1.08</f>
        <v>0.21999999999999997</v>
      </c>
      <c r="M59" s="1">
        <f>3.8-3.76</f>
        <v>4.0000000000000036E-2</v>
      </c>
    </row>
    <row r="60" spans="3:13">
      <c r="D60" s="1" t="s">
        <v>66</v>
      </c>
      <c r="E60" s="1" t="s">
        <v>66</v>
      </c>
      <c r="F60" s="1" t="s">
        <v>66</v>
      </c>
      <c r="G60" s="1" t="s">
        <v>67</v>
      </c>
      <c r="H60" s="1" t="s">
        <v>67</v>
      </c>
      <c r="I60" s="1" t="s">
        <v>67</v>
      </c>
      <c r="J60" s="1" t="s">
        <v>66</v>
      </c>
      <c r="K60" s="1" t="s">
        <v>67</v>
      </c>
      <c r="L60" s="1" t="s">
        <v>67</v>
      </c>
      <c r="M60" s="1" t="s">
        <v>67</v>
      </c>
    </row>
    <row r="66" spans="3:13" ht="18.75">
      <c r="C66" s="1"/>
      <c r="D66" s="1"/>
      <c r="E66" s="1"/>
      <c r="F66" s="22" t="s">
        <v>34</v>
      </c>
      <c r="G66" s="22"/>
      <c r="H66" s="23"/>
      <c r="I66" s="1"/>
      <c r="J66" s="1"/>
      <c r="K66" s="1"/>
      <c r="L66" s="1"/>
      <c r="M66" s="1"/>
    </row>
    <row r="67" spans="3:13">
      <c r="C67" s="20" t="s">
        <v>30</v>
      </c>
      <c r="D67" s="21" t="s">
        <v>36</v>
      </c>
      <c r="E67" s="21" t="s">
        <v>37</v>
      </c>
      <c r="F67" s="21" t="s">
        <v>38</v>
      </c>
      <c r="G67" s="21" t="s">
        <v>39</v>
      </c>
      <c r="H67" s="21" t="s">
        <v>40</v>
      </c>
      <c r="I67" s="21" t="s">
        <v>41</v>
      </c>
      <c r="J67" s="21" t="s">
        <v>42</v>
      </c>
      <c r="K67" s="21" t="s">
        <v>43</v>
      </c>
      <c r="L67" s="21" t="s">
        <v>44</v>
      </c>
      <c r="M67" s="3" t="s">
        <v>45</v>
      </c>
    </row>
    <row r="68" spans="3:13">
      <c r="C68" s="1" t="s">
        <v>31</v>
      </c>
      <c r="D68" s="1">
        <v>0.24575126492151839</v>
      </c>
      <c r="E68" s="1">
        <v>0.27095348212134901</v>
      </c>
      <c r="F68" s="1">
        <v>0.19027611515899726</v>
      </c>
      <c r="G68" s="1">
        <v>1.9841477024816312E-2</v>
      </c>
      <c r="H68" s="1">
        <v>2.3597502097958335E-2</v>
      </c>
      <c r="I68" s="1">
        <v>2.8335397241649171E-2</v>
      </c>
      <c r="J68" s="1">
        <v>3.1834274809261667E-2</v>
      </c>
      <c r="K68" s="1">
        <v>0.14628289103831021</v>
      </c>
      <c r="L68" s="1">
        <v>0.26684117097313848</v>
      </c>
      <c r="M68" s="1">
        <v>0.18101759146848873</v>
      </c>
    </row>
    <row r="69" spans="3:13">
      <c r="C69" s="1" t="s">
        <v>25</v>
      </c>
      <c r="D69" s="1">
        <v>0.27653637811516296</v>
      </c>
      <c r="E69" s="1">
        <v>0.23988154971722386</v>
      </c>
      <c r="F69" s="1">
        <v>0.12647030023727018</v>
      </c>
      <c r="G69" s="1">
        <v>2.4899799195977301E-2</v>
      </c>
      <c r="H69" s="1">
        <v>3.2606102108912703E-2</v>
      </c>
      <c r="I69" s="1">
        <v>2.4809802816416617E-2</v>
      </c>
      <c r="J69" s="1">
        <v>2.881885347805227E-2</v>
      </c>
      <c r="K69" s="1">
        <v>0.2016093147388629</v>
      </c>
      <c r="L69" s="1">
        <v>0.19285664160335861</v>
      </c>
      <c r="M69" s="1">
        <v>0.21902355076446389</v>
      </c>
    </row>
    <row r="70" spans="3:13">
      <c r="C70" s="12" t="s">
        <v>32</v>
      </c>
      <c r="D70" s="1">
        <v>0.12143332586888554</v>
      </c>
      <c r="E70" s="1">
        <v>0.15094352377104689</v>
      </c>
      <c r="F70" s="1">
        <v>8.6235601391585134E-2</v>
      </c>
      <c r="G70" s="1">
        <v>3.1867323637065369E-2</v>
      </c>
      <c r="H70" s="1">
        <v>2.5526044491233284E-2</v>
      </c>
      <c r="I70" s="1">
        <v>3.8099592482970492E-2</v>
      </c>
      <c r="J70" s="1">
        <v>3.3308762874212805E-2</v>
      </c>
      <c r="K70" s="1">
        <v>0.11520576557209559</v>
      </c>
      <c r="L70" s="1">
        <v>0.23059362751956444</v>
      </c>
      <c r="M70" s="1">
        <v>0.21598915664790441</v>
      </c>
    </row>
    <row r="71" spans="3:13">
      <c r="C71" s="12" t="s">
        <v>33</v>
      </c>
      <c r="D71" s="1">
        <v>0.14475023861447475</v>
      </c>
      <c r="E71" s="1">
        <v>0.15401298646542766</v>
      </c>
      <c r="F71" s="1">
        <v>8.7141747805092262E-2</v>
      </c>
      <c r="G71" s="1">
        <v>2.6137289353275334E-2</v>
      </c>
      <c r="H71" s="1">
        <v>6.366028258614094E-2</v>
      </c>
      <c r="I71" s="1">
        <v>7.1884410139143637E-2</v>
      </c>
      <c r="J71" s="1">
        <v>4.6052030071259679E-2</v>
      </c>
      <c r="K71" s="1">
        <v>0.14869962658785785</v>
      </c>
      <c r="L71" s="1">
        <v>0.29006532839490162</v>
      </c>
      <c r="M71" s="1">
        <v>0.40218187820672957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nF13fräs</vt:lpstr>
      <vt:lpstr>Vergl.Fäs</vt:lpstr>
      <vt:lpstr>FotosDiagramm</vt:lpstr>
      <vt:lpstr>VerzugVorherProzess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2014-05-27T14:15:16Z</dcterms:modified>
</cp:coreProperties>
</file>