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activeTab="5"/>
  </bookViews>
  <sheets>
    <sheet name="F13Elox" sheetId="1" r:id="rId1"/>
    <sheet name="FxxElox" sheetId="2" r:id="rId2"/>
    <sheet name="F17Elox" sheetId="3" r:id="rId3"/>
    <sheet name="F18Elox" sheetId="4" r:id="rId4"/>
    <sheet name="Vergleich" sheetId="5" r:id="rId5"/>
    <sheet name="Tabelle1" sheetId="6" r:id="rId6"/>
  </sheets>
  <calcPr calcId="125725"/>
</workbook>
</file>

<file path=xl/calcChain.xml><?xml version="1.0" encoding="utf-8"?>
<calcChain xmlns="http://schemas.openxmlformats.org/spreadsheetml/2006/main">
  <c r="F11" i="6"/>
  <c r="F16"/>
  <c r="F21"/>
  <c r="F26"/>
  <c r="O24"/>
  <c r="N24"/>
  <c r="M24"/>
  <c r="L24"/>
  <c r="K24"/>
  <c r="J24"/>
  <c r="I24"/>
  <c r="H24"/>
  <c r="G24"/>
  <c r="F24"/>
  <c r="O19"/>
  <c r="N19"/>
  <c r="M19"/>
  <c r="L19"/>
  <c r="K19"/>
  <c r="J19"/>
  <c r="I19"/>
  <c r="H19"/>
  <c r="G19"/>
  <c r="F19"/>
  <c r="O14"/>
  <c r="M14"/>
  <c r="L14"/>
  <c r="K14"/>
  <c r="J14"/>
  <c r="I14"/>
  <c r="H14"/>
  <c r="F14"/>
  <c r="O9"/>
  <c r="N9"/>
  <c r="M9"/>
  <c r="L9"/>
  <c r="K9"/>
  <c r="J9"/>
  <c r="I9"/>
  <c r="H9"/>
  <c r="G9"/>
  <c r="F9"/>
  <c r="P5" i="2"/>
  <c r="F28" i="4"/>
  <c r="G28"/>
  <c r="H28"/>
  <c r="I28"/>
  <c r="J28"/>
  <c r="K28"/>
  <c r="L28"/>
  <c r="M28"/>
  <c r="N28"/>
  <c r="E28"/>
  <c r="F27"/>
  <c r="G27"/>
  <c r="H27"/>
  <c r="I27"/>
  <c r="J27"/>
  <c r="K27"/>
  <c r="L27"/>
  <c r="M27"/>
  <c r="N27"/>
  <c r="E27"/>
  <c r="F26"/>
  <c r="G26"/>
  <c r="H26"/>
  <c r="I26"/>
  <c r="J26"/>
  <c r="K26"/>
  <c r="L26"/>
  <c r="M26"/>
  <c r="N26"/>
  <c r="E26"/>
  <c r="E27" i="3"/>
  <c r="F27"/>
  <c r="G27"/>
  <c r="H27"/>
  <c r="I27"/>
  <c r="J27"/>
  <c r="K27"/>
  <c r="L27"/>
  <c r="M27"/>
  <c r="D27"/>
  <c r="E26"/>
  <c r="F26"/>
  <c r="G26"/>
  <c r="H26"/>
  <c r="I26"/>
  <c r="J26"/>
  <c r="K26"/>
  <c r="L26"/>
  <c r="M26"/>
  <c r="D26"/>
  <c r="E25"/>
  <c r="F25"/>
  <c r="G25"/>
  <c r="H25"/>
  <c r="I25"/>
  <c r="J25"/>
  <c r="K25"/>
  <c r="L25"/>
  <c r="M25"/>
  <c r="D25"/>
  <c r="E28" i="2"/>
  <c r="F28"/>
  <c r="G28"/>
  <c r="H28"/>
  <c r="I28"/>
  <c r="J28"/>
  <c r="K28"/>
  <c r="L28"/>
  <c r="M28"/>
  <c r="D28"/>
  <c r="E27"/>
  <c r="F27"/>
  <c r="G27"/>
  <c r="H27"/>
  <c r="I27"/>
  <c r="J27"/>
  <c r="K27"/>
  <c r="L27"/>
  <c r="M27"/>
  <c r="D27"/>
  <c r="E26"/>
  <c r="F26"/>
  <c r="G26"/>
  <c r="H26"/>
  <c r="I26"/>
  <c r="J26"/>
  <c r="K26"/>
  <c r="L26"/>
  <c r="M26"/>
  <c r="D26"/>
  <c r="D25" i="1"/>
  <c r="E25"/>
  <c r="F25"/>
  <c r="G25"/>
  <c r="H25"/>
  <c r="I25"/>
  <c r="J25"/>
  <c r="K25"/>
  <c r="L25"/>
  <c r="M25"/>
  <c r="C25"/>
  <c r="A1"/>
  <c r="Q24"/>
  <c r="R24"/>
  <c r="S24"/>
  <c r="T24"/>
  <c r="U24"/>
  <c r="V24"/>
  <c r="W24"/>
  <c r="X24"/>
  <c r="Y24"/>
  <c r="P24"/>
  <c r="Q23"/>
  <c r="R23"/>
  <c r="S23"/>
  <c r="T23"/>
  <c r="U23"/>
  <c r="V23"/>
  <c r="W23"/>
  <c r="X23"/>
  <c r="Y23"/>
  <c r="P23"/>
  <c r="D24"/>
  <c r="E24"/>
  <c r="F24"/>
  <c r="G24"/>
  <c r="H24"/>
  <c r="I24"/>
  <c r="J24"/>
  <c r="K24"/>
  <c r="L24"/>
  <c r="M24"/>
  <c r="C24"/>
  <c r="D23"/>
  <c r="E23"/>
  <c r="F23"/>
  <c r="G23"/>
  <c r="H23"/>
  <c r="I23"/>
  <c r="J23"/>
  <c r="K23"/>
  <c r="L23"/>
  <c r="M23"/>
  <c r="C23"/>
</calcChain>
</file>

<file path=xl/sharedStrings.xml><?xml version="1.0" encoding="utf-8"?>
<sst xmlns="http://schemas.openxmlformats.org/spreadsheetml/2006/main" count="200" uniqueCount="53">
  <si>
    <t>MP1</t>
  </si>
  <si>
    <t>MP2</t>
  </si>
  <si>
    <t>MP3</t>
  </si>
  <si>
    <t>MP4</t>
  </si>
  <si>
    <t>MP5</t>
  </si>
  <si>
    <t>MP6</t>
  </si>
  <si>
    <t>MP7</t>
  </si>
  <si>
    <t>MP8</t>
  </si>
  <si>
    <t>MP9</t>
  </si>
  <si>
    <t>MP10</t>
  </si>
  <si>
    <t>Urspr.Teil</t>
  </si>
  <si>
    <t>Spalte1</t>
  </si>
  <si>
    <t>F13 Elox Kontur</t>
  </si>
  <si>
    <t>Mittelw.</t>
  </si>
  <si>
    <t>Standardab.</t>
  </si>
  <si>
    <t>F13 Elox Spalt</t>
  </si>
  <si>
    <t>Fehler</t>
  </si>
  <si>
    <t>Fehler ger.</t>
  </si>
  <si>
    <t>Mittlw.ger.</t>
  </si>
  <si>
    <t>Nr.</t>
  </si>
  <si>
    <t>FxxElox</t>
  </si>
  <si>
    <t>F17 Elox</t>
  </si>
  <si>
    <t>F18Elox</t>
  </si>
  <si>
    <t>mitt</t>
  </si>
  <si>
    <t>Stand</t>
  </si>
  <si>
    <t>Mitt ger.</t>
  </si>
  <si>
    <t>stand</t>
  </si>
  <si>
    <t>fehl</t>
  </si>
  <si>
    <t>fehl ger</t>
  </si>
  <si>
    <t>mitt ger</t>
  </si>
  <si>
    <t>Mitt</t>
  </si>
  <si>
    <t xml:space="preserve">Stand </t>
  </si>
  <si>
    <t>Fehl</t>
  </si>
  <si>
    <t>Fehl ger</t>
  </si>
  <si>
    <t>Mitt ger</t>
  </si>
  <si>
    <t>F13</t>
  </si>
  <si>
    <t>Fxx</t>
  </si>
  <si>
    <t>F17</t>
  </si>
  <si>
    <t>F18</t>
  </si>
  <si>
    <t>ProzezzDiff</t>
  </si>
  <si>
    <t>Mater.</t>
  </si>
  <si>
    <t>polier</t>
  </si>
  <si>
    <t>verz</t>
  </si>
  <si>
    <t>orient</t>
  </si>
  <si>
    <t>MittVerz</t>
  </si>
  <si>
    <t>elox</t>
  </si>
  <si>
    <t>Standger.</t>
  </si>
  <si>
    <t>polir</t>
  </si>
  <si>
    <t>a</t>
  </si>
  <si>
    <t>i</t>
  </si>
  <si>
    <t>kein</t>
  </si>
  <si>
    <t>Elox</t>
  </si>
  <si>
    <t>´0,64</t>
  </si>
</sst>
</file>

<file path=xl/styles.xml><?xml version="1.0" encoding="utf-8"?>
<styleSheet xmlns="http://schemas.openxmlformats.org/spreadsheetml/2006/main">
  <numFmts count="1">
    <numFmt numFmtId="164" formatCode="0.000"/>
  </numFmts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Border="1"/>
    <xf numFmtId="2" fontId="0" fillId="0" borderId="0" xfId="0" applyNumberFormat="1" applyBorder="1"/>
    <xf numFmtId="164" fontId="0" fillId="0" borderId="0" xfId="0" applyNumberFormat="1" applyBorder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164" fontId="0" fillId="2" borderId="2" xfId="0" applyNumberFormat="1" applyFont="1" applyFill="1" applyBorder="1"/>
    <xf numFmtId="0" fontId="0" fillId="3" borderId="4" xfId="0" applyFont="1" applyFill="1" applyBorder="1"/>
    <xf numFmtId="2" fontId="0" fillId="3" borderId="5" xfId="0" applyNumberFormat="1" applyFont="1" applyFill="1" applyBorder="1"/>
    <xf numFmtId="164" fontId="0" fillId="3" borderId="5" xfId="0" applyNumberFormat="1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5" fillId="0" borderId="0" xfId="0" applyFont="1"/>
    <xf numFmtId="2" fontId="0" fillId="0" borderId="0" xfId="0" applyNumberFormat="1"/>
    <xf numFmtId="0" fontId="6" fillId="0" borderId="0" xfId="0" applyFont="1"/>
    <xf numFmtId="0" fontId="0" fillId="2" borderId="1" xfId="0" applyFill="1" applyBorder="1"/>
  </cellXfs>
  <cellStyles count="1">
    <cellStyle name="Standard" xfId="0" builtinId="0"/>
  </cellStyles>
  <dxfs count="11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5490598511251719"/>
          <c:y val="9.9787329830899912E-2"/>
          <c:w val="0.84481761895147856"/>
          <c:h val="0.86839039096564019"/>
        </c:manualLayout>
      </c:layout>
      <c:lineChart>
        <c:grouping val="standard"/>
        <c:ser>
          <c:idx val="0"/>
          <c:order val="0"/>
          <c:tx>
            <c:strRef>
              <c:f>Vergleich!$C$3</c:f>
              <c:strCache>
                <c:ptCount val="1"/>
                <c:pt idx="0">
                  <c:v>F13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B05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Vergleich!$D$7:$M$7</c:f>
                <c:numCache>
                  <c:formatCode>General</c:formatCode>
                  <c:ptCount val="10"/>
                  <c:pt idx="0">
                    <c:v>0.26839391594752493</c:v>
                  </c:pt>
                  <c:pt idx="1">
                    <c:v>0.28754539283594255</c:v>
                  </c:pt>
                  <c:pt idx="2">
                    <c:v>0.17093074697501884</c:v>
                  </c:pt>
                  <c:pt idx="3">
                    <c:v>2.6746204910681699E-2</c:v>
                  </c:pt>
                  <c:pt idx="4">
                    <c:v>0.11083757178981074</c:v>
                  </c:pt>
                  <c:pt idx="5">
                    <c:v>4.4177301716245135E-2</c:v>
                  </c:pt>
                  <c:pt idx="6">
                    <c:v>4.3189807560628832E-2</c:v>
                  </c:pt>
                  <c:pt idx="7">
                    <c:v>0.1631311273359011</c:v>
                  </c:pt>
                  <c:pt idx="8">
                    <c:v>0.29339571529188013</c:v>
                  </c:pt>
                  <c:pt idx="9">
                    <c:v>0.28270229612667475</c:v>
                  </c:pt>
                </c:numCache>
              </c:numRef>
            </c:plus>
            <c:minus>
              <c:numRef>
                <c:f>Vergleich!$D$7:$M$7</c:f>
                <c:numCache>
                  <c:formatCode>General</c:formatCode>
                  <c:ptCount val="10"/>
                  <c:pt idx="0">
                    <c:v>0.26839391594752493</c:v>
                  </c:pt>
                  <c:pt idx="1">
                    <c:v>0.28754539283594255</c:v>
                  </c:pt>
                  <c:pt idx="2">
                    <c:v>0.17093074697501884</c:v>
                  </c:pt>
                  <c:pt idx="3">
                    <c:v>2.6746204910681699E-2</c:v>
                  </c:pt>
                  <c:pt idx="4">
                    <c:v>0.11083757178981074</c:v>
                  </c:pt>
                  <c:pt idx="5">
                    <c:v>4.4177301716245135E-2</c:v>
                  </c:pt>
                  <c:pt idx="6">
                    <c:v>4.3189807560628832E-2</c:v>
                  </c:pt>
                  <c:pt idx="7">
                    <c:v>0.1631311273359011</c:v>
                  </c:pt>
                  <c:pt idx="8">
                    <c:v>0.29339571529188013</c:v>
                  </c:pt>
                  <c:pt idx="9">
                    <c:v>0.28270229612667475</c:v>
                  </c:pt>
                </c:numCache>
              </c:numRef>
            </c:minus>
            <c:spPr>
              <a:ln w="44450">
                <a:solidFill>
                  <a:srgbClr val="00B050"/>
                </a:solidFill>
              </a:ln>
            </c:spPr>
          </c:errBars>
          <c:cat>
            <c:strRef>
              <c:f>Vergleich!$D$2:$M$2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Vergleich!$D$3:$M$3</c:f>
              <c:numCache>
                <c:formatCode>General</c:formatCode>
                <c:ptCount val="10"/>
                <c:pt idx="0">
                  <c:v>0.45333333333333337</c:v>
                </c:pt>
                <c:pt idx="1">
                  <c:v>0.52</c:v>
                </c:pt>
                <c:pt idx="2">
                  <c:v>-6.055555555555555E-2</c:v>
                </c:pt>
                <c:pt idx="3">
                  <c:v>-0.10722222222222226</c:v>
                </c:pt>
                <c:pt idx="4">
                  <c:v>-0.29444444444444445</c:v>
                </c:pt>
                <c:pt idx="5">
                  <c:v>-0.29888888888888882</c:v>
                </c:pt>
                <c:pt idx="6">
                  <c:v>-0.25222222222222229</c:v>
                </c:pt>
                <c:pt idx="7">
                  <c:v>-1.0100000000000002</c:v>
                </c:pt>
                <c:pt idx="8">
                  <c:v>-0.13888888888888892</c:v>
                </c:pt>
                <c:pt idx="9">
                  <c:v>0.12166666666666669</c:v>
                </c:pt>
              </c:numCache>
            </c:numRef>
          </c:val>
        </c:ser>
        <c:ser>
          <c:idx val="1"/>
          <c:order val="1"/>
          <c:tx>
            <c:strRef>
              <c:f>Vergleich!$C$4</c:f>
              <c:strCache>
                <c:ptCount val="1"/>
                <c:pt idx="0">
                  <c:v>Fxx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Vergleich!$D$8:$M$8</c:f>
                <c:numCache>
                  <c:formatCode>General</c:formatCode>
                  <c:ptCount val="10"/>
                  <c:pt idx="0">
                    <c:v>0.24183236908412872</c:v>
                  </c:pt>
                  <c:pt idx="1">
                    <c:v>0.20366122541328832</c:v>
                  </c:pt>
                  <c:pt idx="2">
                    <c:v>0.12309495692778252</c:v>
                  </c:pt>
                  <c:pt idx="3">
                    <c:v>3.7059695797882576E-2</c:v>
                  </c:pt>
                  <c:pt idx="4">
                    <c:v>5.3140825816138264E-2</c:v>
                  </c:pt>
                  <c:pt idx="5">
                    <c:v>4.8242806935880012E-2</c:v>
                  </c:pt>
                  <c:pt idx="6">
                    <c:v>2.7120588411564762E-2</c:v>
                  </c:pt>
                  <c:pt idx="7">
                    <c:v>0.12271490279677109</c:v>
                  </c:pt>
                  <c:pt idx="8">
                    <c:v>0.22500526309633878</c:v>
                  </c:pt>
                  <c:pt idx="9">
                    <c:v>0.22799122790142562</c:v>
                  </c:pt>
                </c:numCache>
              </c:numRef>
            </c:plus>
            <c:minus>
              <c:numRef>
                <c:f>Vergleich!$D$8:$M$8</c:f>
                <c:numCache>
                  <c:formatCode>General</c:formatCode>
                  <c:ptCount val="10"/>
                  <c:pt idx="0">
                    <c:v>0.24183236908412872</c:v>
                  </c:pt>
                  <c:pt idx="1">
                    <c:v>0.20366122541328832</c:v>
                  </c:pt>
                  <c:pt idx="2">
                    <c:v>0.12309495692778252</c:v>
                  </c:pt>
                  <c:pt idx="3">
                    <c:v>3.7059695797882576E-2</c:v>
                  </c:pt>
                  <c:pt idx="4">
                    <c:v>5.3140825816138264E-2</c:v>
                  </c:pt>
                  <c:pt idx="5">
                    <c:v>4.8242806935880012E-2</c:v>
                  </c:pt>
                  <c:pt idx="6">
                    <c:v>2.7120588411564762E-2</c:v>
                  </c:pt>
                  <c:pt idx="7">
                    <c:v>0.12271490279677109</c:v>
                  </c:pt>
                  <c:pt idx="8">
                    <c:v>0.22500526309633878</c:v>
                  </c:pt>
                  <c:pt idx="9">
                    <c:v>0.22799122790142562</c:v>
                  </c:pt>
                </c:numCache>
              </c:numRef>
            </c:minus>
            <c:spPr>
              <a:ln w="44450">
                <a:solidFill>
                  <a:srgbClr val="FF0000"/>
                </a:solidFill>
              </a:ln>
            </c:spPr>
          </c:errBars>
          <c:cat>
            <c:strRef>
              <c:f>Vergleich!$D$2:$M$2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Vergleich!$D$4:$M$4</c:f>
              <c:numCache>
                <c:formatCode>General</c:formatCode>
                <c:ptCount val="10"/>
                <c:pt idx="0">
                  <c:v>1.5825</c:v>
                </c:pt>
                <c:pt idx="1">
                  <c:v>0.74399999999999999</c:v>
                </c:pt>
                <c:pt idx="2">
                  <c:v>9.9500000000000005E-2</c:v>
                </c:pt>
                <c:pt idx="3">
                  <c:v>-0.13949999999999996</c:v>
                </c:pt>
                <c:pt idx="4">
                  <c:v>-0.42849999999999994</c:v>
                </c:pt>
                <c:pt idx="5">
                  <c:v>-0.4830000000000001</c:v>
                </c:pt>
                <c:pt idx="6">
                  <c:v>-0.30249999999999999</c:v>
                </c:pt>
                <c:pt idx="7">
                  <c:v>-0.71800000000000019</c:v>
                </c:pt>
                <c:pt idx="8">
                  <c:v>0.21800000000000003</c:v>
                </c:pt>
                <c:pt idx="9">
                  <c:v>1.2369999999999999</c:v>
                </c:pt>
              </c:numCache>
            </c:numRef>
          </c:val>
        </c:ser>
        <c:ser>
          <c:idx val="2"/>
          <c:order val="2"/>
          <c:tx>
            <c:strRef>
              <c:f>Vergleich!$C$5</c:f>
              <c:strCache>
                <c:ptCount val="1"/>
                <c:pt idx="0">
                  <c:v>F17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Vergleich!$D$9:$M$9</c:f>
                <c:numCache>
                  <c:formatCode>General</c:formatCode>
                  <c:ptCount val="10"/>
                  <c:pt idx="0">
                    <c:v>0.15532309280300863</c:v>
                  </c:pt>
                  <c:pt idx="1">
                    <c:v>0.19540713233764312</c:v>
                  </c:pt>
                  <c:pt idx="2">
                    <c:v>0.2003227658712704</c:v>
                  </c:pt>
                  <c:pt idx="3">
                    <c:v>5.4820280534622783E-2</c:v>
                  </c:pt>
                  <c:pt idx="4">
                    <c:v>6.1353162317160648E-2</c:v>
                  </c:pt>
                  <c:pt idx="5">
                    <c:v>8.544619729150621E-2</c:v>
                  </c:pt>
                  <c:pt idx="6">
                    <c:v>0.23671879831074727</c:v>
                  </c:pt>
                  <c:pt idx="7">
                    <c:v>0.27101903215359896</c:v>
                  </c:pt>
                  <c:pt idx="8">
                    <c:v>0.28250011644152223</c:v>
                  </c:pt>
                  <c:pt idx="9">
                    <c:v>0.322814514119663</c:v>
                  </c:pt>
                </c:numCache>
              </c:numRef>
            </c:plus>
            <c:minus>
              <c:numRef>
                <c:f>Vergleich!$D$9:$M$9</c:f>
                <c:numCache>
                  <c:formatCode>General</c:formatCode>
                  <c:ptCount val="10"/>
                  <c:pt idx="0">
                    <c:v>0.15532309280300863</c:v>
                  </c:pt>
                  <c:pt idx="1">
                    <c:v>0.19540713233764312</c:v>
                  </c:pt>
                  <c:pt idx="2">
                    <c:v>0.2003227658712704</c:v>
                  </c:pt>
                  <c:pt idx="3">
                    <c:v>5.4820280534622783E-2</c:v>
                  </c:pt>
                  <c:pt idx="4">
                    <c:v>6.1353162317160648E-2</c:v>
                  </c:pt>
                  <c:pt idx="5">
                    <c:v>8.544619729150621E-2</c:v>
                  </c:pt>
                  <c:pt idx="6">
                    <c:v>0.23671879831074727</c:v>
                  </c:pt>
                  <c:pt idx="7">
                    <c:v>0.27101903215359896</c:v>
                  </c:pt>
                  <c:pt idx="8">
                    <c:v>0.28250011644152223</c:v>
                  </c:pt>
                  <c:pt idx="9">
                    <c:v>0.322814514119663</c:v>
                  </c:pt>
                </c:numCache>
              </c:numRef>
            </c:minus>
            <c:spPr>
              <a:ln w="44450">
                <a:solidFill>
                  <a:srgbClr val="0070C0"/>
                </a:solidFill>
              </a:ln>
            </c:spPr>
          </c:errBars>
          <c:cat>
            <c:strRef>
              <c:f>Vergleich!$D$2:$M$2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Vergleich!$D$5:$M$5</c:f>
              <c:numCache>
                <c:formatCode>General</c:formatCode>
                <c:ptCount val="10"/>
                <c:pt idx="0">
                  <c:v>2.5290000000000008</c:v>
                </c:pt>
                <c:pt idx="1">
                  <c:v>1.1254999999999999</c:v>
                </c:pt>
                <c:pt idx="2">
                  <c:v>0.37349999999999994</c:v>
                </c:pt>
                <c:pt idx="3">
                  <c:v>-0.14499999999999999</c:v>
                </c:pt>
                <c:pt idx="4">
                  <c:v>-0.502</c:v>
                </c:pt>
                <c:pt idx="5">
                  <c:v>-0.51200000000000001</c:v>
                </c:pt>
                <c:pt idx="6">
                  <c:v>-0.20600000000000002</c:v>
                </c:pt>
                <c:pt idx="7">
                  <c:v>-0.46750000000000014</c:v>
                </c:pt>
                <c:pt idx="8">
                  <c:v>0.67200000000000004</c:v>
                </c:pt>
                <c:pt idx="9">
                  <c:v>2.4675000000000002</c:v>
                </c:pt>
              </c:numCache>
            </c:numRef>
          </c:val>
        </c:ser>
        <c:ser>
          <c:idx val="3"/>
          <c:order val="3"/>
          <c:tx>
            <c:strRef>
              <c:f>Vergleich!$C$6</c:f>
              <c:strCache>
                <c:ptCount val="1"/>
                <c:pt idx="0">
                  <c:v>F18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FFFF0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Vergleich!$D$10:$M$10</c:f>
                <c:numCache>
                  <c:formatCode>General</c:formatCode>
                  <c:ptCount val="10"/>
                  <c:pt idx="0">
                    <c:v>0.17887072662150952</c:v>
                  </c:pt>
                  <c:pt idx="1">
                    <c:v>0.17425027372930171</c:v>
                  </c:pt>
                  <c:pt idx="2">
                    <c:v>0.1004660193927857</c:v>
                  </c:pt>
                  <c:pt idx="3">
                    <c:v>3.4732057086698589E-2</c:v>
                  </c:pt>
                  <c:pt idx="4">
                    <c:v>5.7754015581511185E-2</c:v>
                  </c:pt>
                  <c:pt idx="5">
                    <c:v>7.1598294598919282E-2</c:v>
                  </c:pt>
                  <c:pt idx="6">
                    <c:v>5.757375132910187E-2</c:v>
                  </c:pt>
                  <c:pt idx="7">
                    <c:v>0.15544164584550019</c:v>
                  </c:pt>
                  <c:pt idx="8">
                    <c:v>0.29528353902825849</c:v>
                  </c:pt>
                  <c:pt idx="9">
                    <c:v>0.41230896692956437</c:v>
                  </c:pt>
                </c:numCache>
              </c:numRef>
            </c:plus>
            <c:minus>
              <c:numRef>
                <c:f>Vergleich!$D$10:$M$10</c:f>
                <c:numCache>
                  <c:formatCode>General</c:formatCode>
                  <c:ptCount val="10"/>
                  <c:pt idx="0">
                    <c:v>0.17887072662150952</c:v>
                  </c:pt>
                  <c:pt idx="1">
                    <c:v>0.17425027372930171</c:v>
                  </c:pt>
                  <c:pt idx="2">
                    <c:v>0.1004660193927857</c:v>
                  </c:pt>
                  <c:pt idx="3">
                    <c:v>3.4732057086698589E-2</c:v>
                  </c:pt>
                  <c:pt idx="4">
                    <c:v>5.7754015581511185E-2</c:v>
                  </c:pt>
                  <c:pt idx="5">
                    <c:v>7.1598294598919282E-2</c:v>
                  </c:pt>
                  <c:pt idx="6">
                    <c:v>5.757375132910187E-2</c:v>
                  </c:pt>
                  <c:pt idx="7">
                    <c:v>0.15544164584550019</c:v>
                  </c:pt>
                  <c:pt idx="8">
                    <c:v>0.29528353902825849</c:v>
                  </c:pt>
                  <c:pt idx="9">
                    <c:v>0.41230896692956437</c:v>
                  </c:pt>
                </c:numCache>
              </c:numRef>
            </c:minus>
            <c:spPr>
              <a:ln w="44450">
                <a:solidFill>
                  <a:srgbClr val="FFFF00"/>
                </a:solidFill>
              </a:ln>
            </c:spPr>
          </c:errBars>
          <c:cat>
            <c:strRef>
              <c:f>Vergleich!$D$2:$M$2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Vergleich!$D$6:$M$6</c:f>
              <c:numCache>
                <c:formatCode>General</c:formatCode>
                <c:ptCount val="10"/>
                <c:pt idx="0">
                  <c:v>4.4249999999999998</c:v>
                </c:pt>
                <c:pt idx="1">
                  <c:v>1.4750000000000001</c:v>
                </c:pt>
                <c:pt idx="2">
                  <c:v>0.39750000000000002</c:v>
                </c:pt>
                <c:pt idx="3">
                  <c:v>-0.13200000000000001</c:v>
                </c:pt>
                <c:pt idx="4">
                  <c:v>-0.4325</c:v>
                </c:pt>
                <c:pt idx="5">
                  <c:v>-0.41000000000000003</c:v>
                </c:pt>
                <c:pt idx="6">
                  <c:v>-0.21099999999999999</c:v>
                </c:pt>
                <c:pt idx="7">
                  <c:v>-0.35599999999999998</c:v>
                </c:pt>
                <c:pt idx="8">
                  <c:v>1.1014999999999999</c:v>
                </c:pt>
                <c:pt idx="9">
                  <c:v>4.0075000000000003</c:v>
                </c:pt>
              </c:numCache>
            </c:numRef>
          </c:val>
        </c:ser>
        <c:marker val="1"/>
        <c:axId val="66165760"/>
        <c:axId val="66180608"/>
      </c:lineChart>
      <c:catAx>
        <c:axId val="66165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i="1">
                    <a:latin typeface="MS Reference Sans Serif" pitchFamily="34" charset="0"/>
                  </a:defRPr>
                </a:pPr>
                <a:r>
                  <a:rPr lang="en-US" sz="1400" i="1">
                    <a:latin typeface="MS Reference Sans Serif" pitchFamily="34" charset="0"/>
                  </a:rPr>
                  <a:t>Messpunkte</a:t>
                </a:r>
              </a:p>
            </c:rich>
          </c:tx>
          <c:layout>
            <c:manualLayout>
              <c:xMode val="edge"/>
              <c:yMode val="edge"/>
              <c:x val="0.49505718146504291"/>
              <c:y val="0.88763099353739161"/>
            </c:manualLayout>
          </c:layout>
        </c:title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66180608"/>
        <c:crosses val="autoZero"/>
        <c:auto val="1"/>
        <c:lblAlgn val="ctr"/>
        <c:lblOffset val="100"/>
      </c:catAx>
      <c:valAx>
        <c:axId val="6618060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400" b="1" i="1">
                    <a:latin typeface="MS Reference Sans Serif" pitchFamily="34" charset="0"/>
                  </a:defRPr>
                </a:pPr>
                <a:r>
                  <a:rPr lang="en-US" sz="1400" b="1" i="1">
                    <a:latin typeface="MS Reference Sans Serif" pitchFamily="34" charset="0"/>
                  </a:rPr>
                  <a:t>x = ( ± s) [mm]</a:t>
                </a:r>
              </a:p>
            </c:rich>
          </c:tx>
          <c:layout>
            <c:manualLayout>
              <c:xMode val="edge"/>
              <c:yMode val="edge"/>
              <c:x val="3.8275264276381657E-2"/>
              <c:y val="0.40740990587849824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66165760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41984165689082809"/>
          <c:y val="0.16909231054329235"/>
          <c:w val="0.30003556932432701"/>
          <c:h val="0.15090637049785896"/>
        </c:manualLayout>
      </c:layout>
      <c:txPr>
        <a:bodyPr/>
        <a:lstStyle/>
        <a:p>
          <a:pPr>
            <a:defRPr sz="1200" b="1" i="1">
              <a:latin typeface="Microsoft Sans Serif" pitchFamily="34" charset="0"/>
              <a:cs typeface="Microsoft Sans Serif" pitchFamily="34" charset="0"/>
            </a:defRPr>
          </a:pPr>
          <a:endParaRPr lang="de-DE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Tabelle1!$E$30</c:f>
              <c:strCache>
                <c:ptCount val="1"/>
                <c:pt idx="0">
                  <c:v>F13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B050"/>
              </a:solidFill>
            </c:spPr>
          </c:marker>
          <c:cat>
            <c:strRef>
              <c:f>Tabelle1!$F$29:$O$29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Tabelle1!$F$30:$O$30</c:f>
              <c:numCache>
                <c:formatCode>General</c:formatCode>
                <c:ptCount val="10"/>
                <c:pt idx="0">
                  <c:v>3.0000000000000027E-2</c:v>
                </c:pt>
                <c:pt idx="1">
                  <c:v>1.0000000000000009E-2</c:v>
                </c:pt>
                <c:pt idx="2">
                  <c:v>-0.01</c:v>
                </c:pt>
                <c:pt idx="3">
                  <c:v>-2.7E-2</c:v>
                </c:pt>
                <c:pt idx="4">
                  <c:v>-3.3000000000000002E-2</c:v>
                </c:pt>
                <c:pt idx="5">
                  <c:v>-6.0000000000000097E-3</c:v>
                </c:pt>
                <c:pt idx="6">
                  <c:v>-1.9E-2</c:v>
                </c:pt>
                <c:pt idx="7">
                  <c:v>-0.04</c:v>
                </c:pt>
                <c:pt idx="8">
                  <c:v>-0.11</c:v>
                </c:pt>
                <c:pt idx="9">
                  <c:v>-0.06</c:v>
                </c:pt>
              </c:numCache>
            </c:numRef>
          </c:val>
        </c:ser>
        <c:ser>
          <c:idx val="1"/>
          <c:order val="1"/>
          <c:tx>
            <c:strRef>
              <c:f>Tabelle1!$E$31</c:f>
              <c:strCache>
                <c:ptCount val="1"/>
                <c:pt idx="0">
                  <c:v>Fxx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</c:spPr>
          </c:marker>
          <c:cat>
            <c:strRef>
              <c:f>Tabelle1!$F$29:$O$29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Tabelle1!$F$31:$O$31</c:f>
              <c:numCache>
                <c:formatCode>General</c:formatCode>
                <c:ptCount val="10"/>
                <c:pt idx="0">
                  <c:v>-8.99999999999999E-2</c:v>
                </c:pt>
                <c:pt idx="1">
                  <c:v>0.64</c:v>
                </c:pt>
                <c:pt idx="2">
                  <c:v>-0.03</c:v>
                </c:pt>
                <c:pt idx="3">
                  <c:v>-4.2999999999999997E-2</c:v>
                </c:pt>
                <c:pt idx="4">
                  <c:v>-5.3999999999999999E-2</c:v>
                </c:pt>
                <c:pt idx="5">
                  <c:v>-3.1E-2</c:v>
                </c:pt>
                <c:pt idx="6">
                  <c:v>-3.4000000000000002E-2</c:v>
                </c:pt>
                <c:pt idx="7">
                  <c:v>-5.9999999999999901E-2</c:v>
                </c:pt>
                <c:pt idx="8">
                  <c:v>0</c:v>
                </c:pt>
                <c:pt idx="9">
                  <c:v>-0.05</c:v>
                </c:pt>
              </c:numCache>
            </c:numRef>
          </c:val>
        </c:ser>
        <c:ser>
          <c:idx val="2"/>
          <c:order val="2"/>
          <c:tx>
            <c:strRef>
              <c:f>Tabelle1!$E$32</c:f>
              <c:strCache>
                <c:ptCount val="1"/>
                <c:pt idx="0">
                  <c:v>F17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</c:spPr>
          </c:marker>
          <c:cat>
            <c:strRef>
              <c:f>Tabelle1!$F$29:$O$29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Tabelle1!$F$32:$O$32</c:f>
              <c:numCache>
                <c:formatCode>General</c:formatCode>
                <c:ptCount val="10"/>
                <c:pt idx="0">
                  <c:v>-6.0000000000000102E-2</c:v>
                </c:pt>
                <c:pt idx="1">
                  <c:v>-0.03</c:v>
                </c:pt>
                <c:pt idx="2">
                  <c:v>0.10999999999999999</c:v>
                </c:pt>
                <c:pt idx="3">
                  <c:v>-3.1E-2</c:v>
                </c:pt>
                <c:pt idx="4">
                  <c:v>-0.08</c:v>
                </c:pt>
                <c:pt idx="5">
                  <c:v>-7.0000000000000007E-2</c:v>
                </c:pt>
                <c:pt idx="6">
                  <c:v>2.0000000000000018E-2</c:v>
                </c:pt>
                <c:pt idx="7">
                  <c:v>-0.05</c:v>
                </c:pt>
                <c:pt idx="8">
                  <c:v>-2.9999999999999898E-2</c:v>
                </c:pt>
                <c:pt idx="9">
                  <c:v>1.0000000000000231E-2</c:v>
                </c:pt>
              </c:numCache>
            </c:numRef>
          </c:val>
        </c:ser>
        <c:ser>
          <c:idx val="3"/>
          <c:order val="3"/>
          <c:tx>
            <c:strRef>
              <c:f>Tabelle1!$E$33</c:f>
              <c:strCache>
                <c:ptCount val="1"/>
                <c:pt idx="0">
                  <c:v>F18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FFFF00"/>
              </a:solidFill>
            </c:spPr>
          </c:marker>
          <c:cat>
            <c:strRef>
              <c:f>Tabelle1!$F$29:$O$29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Tabelle1!$F$33:$O$33</c:f>
              <c:numCache>
                <c:formatCode>0.000</c:formatCode>
                <c:ptCount val="10"/>
                <c:pt idx="0" formatCode="General">
                  <c:v>0.98999999999999977</c:v>
                </c:pt>
                <c:pt idx="1">
                  <c:v>0.1399999999999999</c:v>
                </c:pt>
                <c:pt idx="2" formatCode="General">
                  <c:v>4.8000000000000043E-2</c:v>
                </c:pt>
                <c:pt idx="3" formatCode="General">
                  <c:v>-6.6000000000000003E-2</c:v>
                </c:pt>
                <c:pt idx="4" formatCode="General">
                  <c:v>-0.13300000000000001</c:v>
                </c:pt>
                <c:pt idx="5" formatCode="General">
                  <c:v>-0.14999999999999997</c:v>
                </c:pt>
                <c:pt idx="6" formatCode="General">
                  <c:v>-0.20100000000000001</c:v>
                </c:pt>
                <c:pt idx="7" formatCode="General">
                  <c:v>-0.16</c:v>
                </c:pt>
                <c:pt idx="8" formatCode="General">
                  <c:v>-0.11</c:v>
                </c:pt>
                <c:pt idx="9" formatCode="General">
                  <c:v>0.35999999999999988</c:v>
                </c:pt>
              </c:numCache>
            </c:numRef>
          </c:val>
        </c:ser>
        <c:marker val="1"/>
        <c:axId val="60988800"/>
        <c:axId val="61011840"/>
      </c:lineChart>
      <c:catAx>
        <c:axId val="60988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i="1">
                    <a:latin typeface="MS Reference Sans Serif" pitchFamily="34" charset="0"/>
                  </a:defRPr>
                </a:pPr>
                <a:r>
                  <a:rPr lang="en-US" sz="1400" i="1">
                    <a:latin typeface="MS Reference Sans Serif" pitchFamily="34" charset="0"/>
                  </a:rPr>
                  <a:t>Messpunkte</a:t>
                </a:r>
              </a:p>
            </c:rich>
          </c:tx>
          <c:layout>
            <c:manualLayout>
              <c:xMode val="edge"/>
              <c:yMode val="edge"/>
              <c:x val="0.41068306720016889"/>
              <c:y val="0.86604394797312423"/>
            </c:manualLayout>
          </c:layout>
        </c:title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61011840"/>
        <c:crosses val="autoZero"/>
        <c:auto val="1"/>
        <c:lblAlgn val="ctr"/>
        <c:lblOffset val="100"/>
      </c:catAx>
      <c:valAx>
        <c:axId val="6101184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400" i="1">
                    <a:latin typeface="MS Reference Sans Serif" pitchFamily="34" charset="0"/>
                  </a:defRPr>
                </a:pPr>
                <a:r>
                  <a:rPr lang="en-US" sz="1400" i="1">
                    <a:latin typeface="MS Reference Sans Serif" pitchFamily="34" charset="0"/>
                  </a:rPr>
                  <a:t>Offsetwerte </a:t>
                </a:r>
                <a:r>
                  <a:rPr lang="en-US" sz="1400" i="1" baseline="0">
                    <a:latin typeface="MS Reference Sans Serif" pitchFamily="34" charset="0"/>
                  </a:rPr>
                  <a:t> </a:t>
                </a:r>
                <a:r>
                  <a:rPr lang="en-US" sz="1400" i="1">
                    <a:latin typeface="MS Reference Sans Serif" pitchFamily="34" charset="0"/>
                  </a:rPr>
                  <a:t>[mm]</a:t>
                </a:r>
              </a:p>
            </c:rich>
          </c:tx>
          <c:layout>
            <c:manualLayout>
              <c:xMode val="edge"/>
              <c:yMode val="edge"/>
              <c:x val="2.1731752600252681E-2"/>
              <c:y val="0.35404094063070202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60988800"/>
        <c:crosses val="autoZero"/>
        <c:crossBetween val="between"/>
        <c:majorUnit val="0.1"/>
      </c:valAx>
    </c:plotArea>
    <c:legend>
      <c:legendPos val="r"/>
      <c:layout>
        <c:manualLayout>
          <c:xMode val="edge"/>
          <c:yMode val="edge"/>
          <c:x val="0.32780338182575253"/>
          <c:y val="0.12951034301204511"/>
          <c:w val="0.37157404053741888"/>
          <c:h val="0.21469420511237117"/>
        </c:manualLayout>
      </c:layout>
      <c:txPr>
        <a:bodyPr/>
        <a:lstStyle/>
        <a:p>
          <a:pPr>
            <a:defRPr sz="1200" b="1" i="1">
              <a:latin typeface="MS Reference Sans Serif" pitchFamily="34" charset="0"/>
            </a:defRPr>
          </a:pPr>
          <a:endParaRPr lang="de-DE"/>
        </a:p>
      </c:txPr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20</xdr:row>
      <xdr:rowOff>60612</xdr:rowOff>
    </xdr:from>
    <xdr:to>
      <xdr:col>12</xdr:col>
      <xdr:colOff>25977</xdr:colOff>
      <xdr:row>53</xdr:row>
      <xdr:rowOff>103909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330995</xdr:colOff>
      <xdr:row>38</xdr:row>
      <xdr:rowOff>80962</xdr:rowOff>
    </xdr:from>
    <xdr:to>
      <xdr:col>16</xdr:col>
      <xdr:colOff>485775</xdr:colOff>
      <xdr:row>66</xdr:row>
      <xdr:rowOff>152399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C4:M23" totalsRowCount="1">
  <autoFilter ref="C4:M22"/>
  <tableColumns count="11">
    <tableColumn id="1" name="Spalte1" totalsRowFunction="average" totalsRowDxfId="10"/>
    <tableColumn id="2" name="MP1" totalsRowFunction="average" totalsRowDxfId="9"/>
    <tableColumn id="3" name="MP2" totalsRowFunction="average" totalsRowDxfId="8"/>
    <tableColumn id="4" name="MP3" totalsRowFunction="average" totalsRowDxfId="7"/>
    <tableColumn id="5" name="MP4" totalsRowFunction="average" totalsRowDxfId="6"/>
    <tableColumn id="6" name="MP5" totalsRowFunction="average" totalsRowDxfId="5"/>
    <tableColumn id="7" name="MP6" totalsRowFunction="average" totalsRowDxfId="4"/>
    <tableColumn id="8" name="MP7" totalsRowFunction="average" totalsRowDxfId="3"/>
    <tableColumn id="9" name="MP8" totalsRowFunction="average" totalsRowDxfId="2"/>
    <tableColumn id="10" name="MP9" totalsRowFunction="average" totalsRowDxfId="1"/>
    <tableColumn id="11" name="MP10" totalsRowFunction="average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O4:Y24" totalsRowShown="0">
  <autoFilter ref="O4:Y24"/>
  <tableColumns count="11">
    <tableColumn id="1" name="Spalte1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C5:M31" totalsRowShown="0">
  <autoFilter ref="C5:M31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Tabelle4" displayName="Tabelle4" ref="C4:M30" totalsRowShown="0">
  <autoFilter ref="C4:M30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5" name="Tabelle5" displayName="Tabelle5" ref="D5:N31" totalsRowShown="0">
  <autoFilter ref="D5:N31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8"/>
  <sheetViews>
    <sheetView workbookViewId="0">
      <selection activeCell="D24" sqref="D24:M24"/>
    </sheetView>
  </sheetViews>
  <sheetFormatPr baseColWidth="10" defaultRowHeight="15"/>
  <sheetData>
    <row r="1" spans="1:25">
      <c r="A1">
        <f>2.1/(SQRT(18))</f>
        <v>0.49497474683058335</v>
      </c>
    </row>
    <row r="2" spans="1:25" ht="21">
      <c r="F2" s="4" t="s">
        <v>12</v>
      </c>
      <c r="G2" s="4"/>
      <c r="S2" s="5" t="s">
        <v>15</v>
      </c>
      <c r="T2" s="5"/>
    </row>
    <row r="4" spans="1:25">
      <c r="B4" s="1" t="s">
        <v>10</v>
      </c>
      <c r="C4" t="s">
        <v>11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O4" t="s">
        <v>11</v>
      </c>
      <c r="P4" t="s">
        <v>0</v>
      </c>
      <c r="Q4" t="s">
        <v>1</v>
      </c>
      <c r="R4" t="s">
        <v>2</v>
      </c>
      <c r="S4" t="s">
        <v>3</v>
      </c>
      <c r="T4" t="s">
        <v>4</v>
      </c>
      <c r="U4" t="s">
        <v>5</v>
      </c>
      <c r="V4" t="s">
        <v>6</v>
      </c>
      <c r="W4" t="s">
        <v>7</v>
      </c>
      <c r="X4" t="s">
        <v>8</v>
      </c>
      <c r="Y4" t="s">
        <v>9</v>
      </c>
    </row>
    <row r="5" spans="1:25">
      <c r="B5" s="1">
        <v>1</v>
      </c>
      <c r="C5">
        <v>1</v>
      </c>
      <c r="D5">
        <v>0.16</v>
      </c>
      <c r="E5">
        <v>0.21</v>
      </c>
      <c r="F5">
        <v>-0.25</v>
      </c>
      <c r="G5">
        <v>-0.13</v>
      </c>
      <c r="H5">
        <v>-0.3</v>
      </c>
      <c r="I5">
        <v>-0.35</v>
      </c>
      <c r="J5">
        <v>-0.28000000000000003</v>
      </c>
      <c r="K5">
        <v>-0.88</v>
      </c>
      <c r="L5">
        <v>0.15</v>
      </c>
      <c r="M5">
        <v>0.35</v>
      </c>
      <c r="O5">
        <v>1</v>
      </c>
      <c r="P5">
        <v>-2.1800000000000002</v>
      </c>
      <c r="Q5">
        <v>-2.39</v>
      </c>
      <c r="R5">
        <v>-2.78</v>
      </c>
      <c r="S5">
        <v>-2.82</v>
      </c>
      <c r="T5">
        <v>-2.92</v>
      </c>
      <c r="U5">
        <v>-2.52</v>
      </c>
      <c r="V5">
        <v>-2.65</v>
      </c>
      <c r="W5">
        <v>-2.68</v>
      </c>
      <c r="X5">
        <v>-2.42</v>
      </c>
      <c r="Y5">
        <v>-2.63</v>
      </c>
    </row>
    <row r="6" spans="1:25">
      <c r="B6" s="1">
        <v>2</v>
      </c>
      <c r="C6">
        <v>2</v>
      </c>
      <c r="D6">
        <v>0.44</v>
      </c>
      <c r="E6">
        <v>0.69</v>
      </c>
      <c r="F6">
        <v>0.02</v>
      </c>
      <c r="G6">
        <v>-0.15</v>
      </c>
      <c r="H6">
        <v>-0.31</v>
      </c>
      <c r="I6">
        <v>-0.31</v>
      </c>
      <c r="J6">
        <v>-0.23</v>
      </c>
      <c r="K6">
        <v>-1.18</v>
      </c>
      <c r="L6">
        <v>-0.42</v>
      </c>
      <c r="M6">
        <v>-0.14000000000000001</v>
      </c>
      <c r="O6">
        <v>2</v>
      </c>
      <c r="P6">
        <v>-2.31</v>
      </c>
      <c r="Q6">
        <v>-2.37</v>
      </c>
      <c r="R6">
        <v>-2.52</v>
      </c>
      <c r="S6">
        <v>-3.01</v>
      </c>
      <c r="T6">
        <v>-3.17</v>
      </c>
      <c r="U6">
        <v>-2.95</v>
      </c>
      <c r="V6">
        <v>-2.86</v>
      </c>
      <c r="W6">
        <v>-2.7</v>
      </c>
      <c r="X6">
        <v>-2.63</v>
      </c>
      <c r="Y6">
        <v>-2.54</v>
      </c>
    </row>
    <row r="7" spans="1:25">
      <c r="B7" s="1">
        <v>3</v>
      </c>
      <c r="C7">
        <v>3</v>
      </c>
      <c r="D7">
        <v>0.27</v>
      </c>
      <c r="E7">
        <v>0.22</v>
      </c>
      <c r="F7">
        <v>-0.22</v>
      </c>
      <c r="G7">
        <v>-0.08</v>
      </c>
      <c r="H7">
        <v>-0.24</v>
      </c>
      <c r="I7">
        <v>-0.25</v>
      </c>
      <c r="J7">
        <v>-0.25</v>
      </c>
      <c r="K7">
        <v>-0.72</v>
      </c>
      <c r="L7">
        <v>0.35</v>
      </c>
      <c r="M7">
        <v>0.66</v>
      </c>
      <c r="O7">
        <v>3</v>
      </c>
      <c r="P7">
        <v>-2.25</v>
      </c>
      <c r="Q7">
        <v>-2.38</v>
      </c>
      <c r="R7">
        <v>-2.75</v>
      </c>
      <c r="S7">
        <v>-3.02</v>
      </c>
      <c r="T7">
        <v>-2.97</v>
      </c>
      <c r="U7">
        <v>-2.6</v>
      </c>
      <c r="V7">
        <v>-2.7</v>
      </c>
      <c r="W7">
        <v>-2.64</v>
      </c>
      <c r="X7">
        <v>-2.4300000000000002</v>
      </c>
      <c r="Y7">
        <v>-2.67</v>
      </c>
    </row>
    <row r="8" spans="1:25">
      <c r="B8" s="1">
        <v>4</v>
      </c>
      <c r="C8">
        <v>4</v>
      </c>
      <c r="D8">
        <v>0.63</v>
      </c>
      <c r="E8">
        <v>0.78</v>
      </c>
      <c r="F8">
        <v>7.0000000000000007E-2</v>
      </c>
      <c r="G8">
        <v>-0.12</v>
      </c>
      <c r="H8">
        <v>-0.27</v>
      </c>
      <c r="I8">
        <v>-0.27</v>
      </c>
      <c r="J8">
        <v>-0.22</v>
      </c>
      <c r="K8">
        <v>-1.19</v>
      </c>
      <c r="L8">
        <v>-0.45</v>
      </c>
      <c r="M8">
        <v>-0.08</v>
      </c>
      <c r="O8">
        <v>4</v>
      </c>
      <c r="P8">
        <v>-2.76</v>
      </c>
      <c r="Q8">
        <v>-2.36</v>
      </c>
      <c r="R8">
        <v>-2.5299999999999998</v>
      </c>
      <c r="S8">
        <v>-3.05</v>
      </c>
      <c r="T8">
        <v>-3.25</v>
      </c>
      <c r="U8">
        <v>-2.99</v>
      </c>
      <c r="V8">
        <v>-2.88</v>
      </c>
      <c r="W8">
        <v>-2.7</v>
      </c>
      <c r="X8">
        <v>-2.6</v>
      </c>
      <c r="Y8">
        <v>-2.52</v>
      </c>
    </row>
    <row r="9" spans="1:25">
      <c r="B9" s="1">
        <v>5</v>
      </c>
      <c r="C9">
        <v>5</v>
      </c>
      <c r="D9">
        <v>0.04</v>
      </c>
      <c r="E9">
        <v>0.14000000000000001</v>
      </c>
      <c r="F9">
        <v>-0.28999999999999998</v>
      </c>
      <c r="G9">
        <v>-0.11</v>
      </c>
      <c r="H9">
        <v>-0.72</v>
      </c>
      <c r="I9">
        <v>-0.32</v>
      </c>
      <c r="J9">
        <v>-0.3</v>
      </c>
      <c r="K9">
        <v>-0.89</v>
      </c>
      <c r="L9">
        <v>0.13</v>
      </c>
      <c r="M9">
        <v>0.31</v>
      </c>
      <c r="O9">
        <v>5</v>
      </c>
      <c r="P9">
        <v>-2.12</v>
      </c>
      <c r="Q9">
        <v>-2.36</v>
      </c>
      <c r="R9">
        <v>-2.74</v>
      </c>
      <c r="S9">
        <v>-2.77</v>
      </c>
      <c r="T9">
        <v>-2.88</v>
      </c>
      <c r="U9">
        <v>-2.5099999999999998</v>
      </c>
      <c r="V9">
        <v>-2.5499999999999998</v>
      </c>
      <c r="W9">
        <v>-2.67</v>
      </c>
      <c r="X9">
        <v>-2.38</v>
      </c>
      <c r="Y9">
        <v>-2.63</v>
      </c>
    </row>
    <row r="10" spans="1:25">
      <c r="B10" s="1">
        <v>6</v>
      </c>
      <c r="C10">
        <v>6</v>
      </c>
      <c r="D10">
        <v>0.66</v>
      </c>
      <c r="E10">
        <v>0.75</v>
      </c>
      <c r="F10">
        <v>0.1</v>
      </c>
      <c r="G10">
        <v>-0.12</v>
      </c>
      <c r="H10">
        <v>-0.28000000000000003</v>
      </c>
      <c r="I10">
        <v>-0.28999999999999998</v>
      </c>
      <c r="J10">
        <v>-0.23</v>
      </c>
      <c r="K10">
        <v>-1.1200000000000001</v>
      </c>
      <c r="L10">
        <v>-0.46</v>
      </c>
      <c r="M10">
        <v>-0.2</v>
      </c>
      <c r="O10">
        <v>6</v>
      </c>
      <c r="P10">
        <v>-2.77</v>
      </c>
      <c r="Q10">
        <v>-2.39</v>
      </c>
      <c r="R10">
        <v>-2.52</v>
      </c>
      <c r="S10">
        <v>-2.98</v>
      </c>
      <c r="T10">
        <v>-3.16</v>
      </c>
      <c r="U10">
        <v>-2.94</v>
      </c>
      <c r="V10">
        <v>-2.82</v>
      </c>
      <c r="W10">
        <v>-2.65</v>
      </c>
      <c r="X10">
        <v>-2.6</v>
      </c>
      <c r="Y10">
        <v>-2.57</v>
      </c>
    </row>
    <row r="11" spans="1:25">
      <c r="B11" s="1">
        <v>7</v>
      </c>
      <c r="C11">
        <v>7</v>
      </c>
      <c r="D11">
        <v>0.09</v>
      </c>
      <c r="E11">
        <v>0.11</v>
      </c>
      <c r="F11">
        <v>-0.32</v>
      </c>
      <c r="G11">
        <v>-0.08</v>
      </c>
      <c r="H11">
        <v>-0.26</v>
      </c>
      <c r="I11">
        <v>-0.32</v>
      </c>
      <c r="J11">
        <v>-0.28999999999999998</v>
      </c>
      <c r="K11">
        <v>-0.82</v>
      </c>
      <c r="L11">
        <v>0.2</v>
      </c>
      <c r="M11">
        <v>0.28000000000000003</v>
      </c>
      <c r="O11">
        <v>7</v>
      </c>
      <c r="P11">
        <v>-2.13</v>
      </c>
      <c r="Q11">
        <v>-2.3199999999999998</v>
      </c>
      <c r="R11">
        <v>-2.7</v>
      </c>
      <c r="S11">
        <v>-2.76</v>
      </c>
      <c r="T11">
        <v>-2.92</v>
      </c>
      <c r="U11">
        <v>-2.52</v>
      </c>
      <c r="V11">
        <v>-2.58</v>
      </c>
      <c r="W11">
        <v>-2.64</v>
      </c>
      <c r="X11">
        <v>-2.36</v>
      </c>
      <c r="Y11">
        <v>-2.4700000000000002</v>
      </c>
    </row>
    <row r="12" spans="1:25">
      <c r="B12" s="1">
        <v>8</v>
      </c>
      <c r="C12">
        <v>8</v>
      </c>
      <c r="D12">
        <v>0.72</v>
      </c>
      <c r="E12">
        <v>0.75</v>
      </c>
      <c r="F12">
        <v>0.05</v>
      </c>
      <c r="G12">
        <v>-0.15</v>
      </c>
      <c r="H12">
        <v>-0.32</v>
      </c>
      <c r="I12">
        <v>-0.33</v>
      </c>
      <c r="J12">
        <v>-0.26</v>
      </c>
      <c r="K12">
        <v>-1.1499999999999999</v>
      </c>
      <c r="L12">
        <v>-0.35</v>
      </c>
      <c r="M12">
        <v>-0.08</v>
      </c>
      <c r="O12">
        <v>8</v>
      </c>
      <c r="P12">
        <v>-2.68</v>
      </c>
      <c r="Q12">
        <v>-2.38</v>
      </c>
      <c r="R12">
        <v>-2.4900000000000002</v>
      </c>
      <c r="S12">
        <v>-3</v>
      </c>
      <c r="T12">
        <v>-3.18</v>
      </c>
      <c r="U12">
        <v>-2.91</v>
      </c>
      <c r="V12">
        <v>-2.8</v>
      </c>
      <c r="W12">
        <v>-2.69</v>
      </c>
      <c r="X12">
        <v>-2.62</v>
      </c>
      <c r="Y12">
        <v>-2.56</v>
      </c>
    </row>
    <row r="13" spans="1:25">
      <c r="B13" s="1">
        <v>10</v>
      </c>
      <c r="C13">
        <v>9</v>
      </c>
      <c r="D13">
        <v>0.7</v>
      </c>
      <c r="E13">
        <v>0.76</v>
      </c>
      <c r="F13">
        <v>0.14000000000000001</v>
      </c>
      <c r="G13">
        <v>-0.11</v>
      </c>
      <c r="H13">
        <v>-0.21</v>
      </c>
      <c r="I13">
        <v>-0.22</v>
      </c>
      <c r="J13">
        <v>-0.17</v>
      </c>
      <c r="K13">
        <v>-1.05</v>
      </c>
      <c r="L13">
        <v>-0.32</v>
      </c>
      <c r="M13">
        <v>0.11</v>
      </c>
      <c r="O13">
        <v>9</v>
      </c>
      <c r="P13">
        <v>-2.77</v>
      </c>
      <c r="Q13">
        <v>-2.37</v>
      </c>
      <c r="R13">
        <v>-2.57</v>
      </c>
      <c r="S13">
        <v>-3.02</v>
      </c>
      <c r="T13">
        <v>-3.24</v>
      </c>
      <c r="U13">
        <v>-2.98</v>
      </c>
      <c r="V13">
        <v>-2.95</v>
      </c>
      <c r="W13">
        <v>-2.67</v>
      </c>
      <c r="X13">
        <v>-2.57</v>
      </c>
      <c r="Y13">
        <v>-2.52</v>
      </c>
    </row>
    <row r="14" spans="1:25">
      <c r="B14" s="1">
        <v>11</v>
      </c>
      <c r="C14">
        <v>10</v>
      </c>
      <c r="D14">
        <v>0.16</v>
      </c>
      <c r="E14">
        <v>0.32</v>
      </c>
      <c r="F14">
        <v>-0.19</v>
      </c>
      <c r="G14">
        <v>-7.0000000000000007E-2</v>
      </c>
      <c r="H14">
        <v>-0.25</v>
      </c>
      <c r="I14">
        <v>-0.33</v>
      </c>
      <c r="J14">
        <v>-0.31</v>
      </c>
      <c r="K14">
        <v>-0.89</v>
      </c>
      <c r="L14">
        <v>0.13</v>
      </c>
      <c r="M14">
        <v>0.73</v>
      </c>
      <c r="O14">
        <v>10</v>
      </c>
      <c r="P14">
        <v>-2.25</v>
      </c>
      <c r="Q14">
        <v>-2.46</v>
      </c>
      <c r="R14">
        <v>-2.77</v>
      </c>
      <c r="S14">
        <v>-2.83</v>
      </c>
      <c r="T14">
        <v>-2.91</v>
      </c>
      <c r="U14">
        <v>-2.48</v>
      </c>
      <c r="V14">
        <v>-2.54</v>
      </c>
      <c r="W14">
        <v>-2.73</v>
      </c>
      <c r="X14">
        <v>-2.5499999999999998</v>
      </c>
      <c r="Y14">
        <v>-3.4</v>
      </c>
    </row>
    <row r="15" spans="1:25">
      <c r="B15" s="1">
        <v>12</v>
      </c>
      <c r="C15">
        <v>11</v>
      </c>
      <c r="D15">
        <v>0.66</v>
      </c>
      <c r="E15">
        <v>0.73</v>
      </c>
      <c r="F15">
        <v>0.09</v>
      </c>
      <c r="G15">
        <v>-0.1</v>
      </c>
      <c r="H15">
        <v>-0.25</v>
      </c>
      <c r="I15">
        <v>-0.26</v>
      </c>
      <c r="J15">
        <v>-0.22</v>
      </c>
      <c r="K15">
        <v>-1.07</v>
      </c>
      <c r="L15">
        <v>-0.34</v>
      </c>
      <c r="M15">
        <v>-0.05</v>
      </c>
      <c r="O15">
        <v>11</v>
      </c>
      <c r="P15">
        <v>-2.69</v>
      </c>
      <c r="Q15">
        <v>-2.36</v>
      </c>
      <c r="R15">
        <v>-2.4900000000000002</v>
      </c>
      <c r="S15">
        <v>-2.98</v>
      </c>
      <c r="T15">
        <v>-3.16</v>
      </c>
      <c r="U15">
        <v>-2.87</v>
      </c>
      <c r="V15">
        <v>-2.77</v>
      </c>
      <c r="W15">
        <v>-2.56</v>
      </c>
      <c r="X15">
        <v>-2.5499999999999998</v>
      </c>
      <c r="Y15">
        <v>-2.4900000000000002</v>
      </c>
    </row>
    <row r="16" spans="1:25">
      <c r="B16" s="1">
        <v>13</v>
      </c>
      <c r="C16">
        <v>12</v>
      </c>
      <c r="D16">
        <v>0.28000000000000003</v>
      </c>
      <c r="E16">
        <v>0.28000000000000003</v>
      </c>
      <c r="F16">
        <v>-0.21</v>
      </c>
      <c r="G16">
        <v>-0.09</v>
      </c>
      <c r="H16">
        <v>-0.27</v>
      </c>
      <c r="I16">
        <v>-0.33</v>
      </c>
      <c r="J16">
        <v>-0.24</v>
      </c>
      <c r="K16">
        <v>-0.83</v>
      </c>
      <c r="L16">
        <v>0.2</v>
      </c>
      <c r="M16">
        <v>0.46</v>
      </c>
      <c r="O16">
        <v>12</v>
      </c>
      <c r="P16">
        <v>-2.1800000000000002</v>
      </c>
      <c r="Q16">
        <v>-2.35</v>
      </c>
      <c r="R16">
        <v>-2.72</v>
      </c>
      <c r="S16">
        <v>-2.81</v>
      </c>
      <c r="T16">
        <v>-2.91</v>
      </c>
      <c r="U16">
        <v>-2.5</v>
      </c>
      <c r="V16">
        <v>-2.64</v>
      </c>
      <c r="W16">
        <v>-2.58</v>
      </c>
      <c r="X16">
        <v>-2.4300000000000002</v>
      </c>
      <c r="Y16">
        <v>-2.73</v>
      </c>
    </row>
    <row r="17" spans="2:25">
      <c r="B17" s="1">
        <v>14</v>
      </c>
      <c r="C17">
        <v>13</v>
      </c>
      <c r="D17">
        <v>0.53</v>
      </c>
      <c r="E17">
        <v>0.72</v>
      </c>
      <c r="F17">
        <v>-0.04</v>
      </c>
      <c r="G17">
        <v>-0.08</v>
      </c>
      <c r="H17">
        <v>-0.23</v>
      </c>
      <c r="I17">
        <v>-0.23</v>
      </c>
      <c r="J17">
        <v>-0.21</v>
      </c>
      <c r="K17">
        <v>-1.1599999999999999</v>
      </c>
      <c r="L17">
        <v>-0.42</v>
      </c>
      <c r="M17">
        <v>-0.08</v>
      </c>
      <c r="O17">
        <v>13</v>
      </c>
      <c r="P17">
        <v>-2.3199999999999998</v>
      </c>
      <c r="Q17">
        <v>-2.3199999999999998</v>
      </c>
      <c r="R17">
        <v>-2.48</v>
      </c>
      <c r="S17">
        <v>-2.97</v>
      </c>
      <c r="T17">
        <v>-3.2</v>
      </c>
      <c r="U17">
        <v>-2.95</v>
      </c>
      <c r="V17">
        <v>-3</v>
      </c>
      <c r="W17">
        <v>-2.75</v>
      </c>
      <c r="X17">
        <v>-2.61</v>
      </c>
      <c r="Y17">
        <v>-2.56</v>
      </c>
    </row>
    <row r="18" spans="2:25">
      <c r="B18" s="1">
        <v>15</v>
      </c>
      <c r="C18">
        <v>14</v>
      </c>
      <c r="D18">
        <v>0.16</v>
      </c>
      <c r="E18">
        <v>0.15</v>
      </c>
      <c r="F18">
        <v>-0.21</v>
      </c>
      <c r="G18">
        <v>-0.08</v>
      </c>
      <c r="H18">
        <v>-0.23</v>
      </c>
      <c r="I18">
        <v>-0.28999999999999998</v>
      </c>
      <c r="J18">
        <v>-0.28000000000000003</v>
      </c>
      <c r="K18">
        <v>-0.81</v>
      </c>
      <c r="L18">
        <v>0.17</v>
      </c>
      <c r="M18">
        <v>0.16</v>
      </c>
      <c r="O18">
        <v>14</v>
      </c>
      <c r="P18">
        <v>-2.12</v>
      </c>
      <c r="Q18">
        <v>-2.35</v>
      </c>
      <c r="R18">
        <v>-2.73</v>
      </c>
      <c r="S18">
        <v>-2.75</v>
      </c>
      <c r="T18">
        <v>-2.85</v>
      </c>
      <c r="U18">
        <v>-2.48</v>
      </c>
      <c r="V18">
        <v>-2.48</v>
      </c>
      <c r="W18">
        <v>-2.56</v>
      </c>
      <c r="X18">
        <v>-2.36</v>
      </c>
      <c r="Y18">
        <v>-2.54</v>
      </c>
    </row>
    <row r="19" spans="2:25">
      <c r="B19" s="1">
        <v>16</v>
      </c>
      <c r="C19">
        <v>15</v>
      </c>
      <c r="D19">
        <v>0.68</v>
      </c>
      <c r="E19">
        <v>0.76</v>
      </c>
      <c r="F19">
        <v>0.11</v>
      </c>
      <c r="G19">
        <v>-0.08</v>
      </c>
      <c r="H19">
        <v>-0.26</v>
      </c>
      <c r="I19">
        <v>-0.26</v>
      </c>
      <c r="J19">
        <v>-0.21</v>
      </c>
      <c r="K19">
        <v>-1.06</v>
      </c>
      <c r="L19">
        <v>-0.28999999999999998</v>
      </c>
      <c r="M19">
        <v>-0.03</v>
      </c>
      <c r="O19">
        <v>15</v>
      </c>
      <c r="P19">
        <v>-2.87</v>
      </c>
      <c r="Q19">
        <v>-2.44</v>
      </c>
      <c r="R19">
        <v>-2.6</v>
      </c>
      <c r="S19">
        <v>-3.08</v>
      </c>
      <c r="T19">
        <v>-3.24</v>
      </c>
      <c r="U19">
        <v>-2.98</v>
      </c>
      <c r="V19">
        <v>-2.91</v>
      </c>
      <c r="W19">
        <v>-2.68</v>
      </c>
      <c r="X19">
        <v>-2.61</v>
      </c>
      <c r="Y19">
        <v>-2.58</v>
      </c>
    </row>
    <row r="20" spans="2:25">
      <c r="B20" s="1">
        <v>18</v>
      </c>
      <c r="C20">
        <v>16</v>
      </c>
      <c r="D20">
        <v>0.79</v>
      </c>
      <c r="E20">
        <v>0.84</v>
      </c>
      <c r="F20">
        <v>0.16</v>
      </c>
      <c r="G20">
        <v>-0.14000000000000001</v>
      </c>
      <c r="H20">
        <v>-0.28999999999999998</v>
      </c>
      <c r="I20">
        <v>-0.28999999999999998</v>
      </c>
      <c r="J20">
        <v>-0.22</v>
      </c>
      <c r="K20">
        <v>-1.1299999999999999</v>
      </c>
      <c r="L20">
        <v>-0.37</v>
      </c>
      <c r="M20">
        <v>0</v>
      </c>
      <c r="O20">
        <v>16</v>
      </c>
      <c r="P20">
        <v>-2.88</v>
      </c>
      <c r="Q20">
        <v>-2.41</v>
      </c>
      <c r="R20">
        <v>-2.59</v>
      </c>
      <c r="S20">
        <v>-3.02</v>
      </c>
      <c r="T20">
        <v>-3.19</v>
      </c>
      <c r="U20">
        <v>-2.95</v>
      </c>
      <c r="V20">
        <v>-2.96</v>
      </c>
      <c r="W20">
        <v>-2.69</v>
      </c>
      <c r="X20">
        <v>-2.66</v>
      </c>
      <c r="Y20">
        <v>-2.6</v>
      </c>
    </row>
    <row r="21" spans="2:25">
      <c r="B21" s="1">
        <v>19</v>
      </c>
      <c r="C21">
        <v>17</v>
      </c>
      <c r="D21">
        <v>0.33</v>
      </c>
      <c r="E21">
        <v>0.28999999999999998</v>
      </c>
      <c r="F21">
        <v>-0.21</v>
      </c>
      <c r="G21">
        <v>-0.1</v>
      </c>
      <c r="H21">
        <v>-0.28999999999999998</v>
      </c>
      <c r="I21">
        <v>-0.38</v>
      </c>
      <c r="J21">
        <v>-0.34</v>
      </c>
      <c r="K21">
        <v>-0.95</v>
      </c>
      <c r="L21">
        <v>0.03</v>
      </c>
      <c r="M21">
        <v>-0.05</v>
      </c>
      <c r="O21">
        <v>17</v>
      </c>
      <c r="P21">
        <v>-2.16</v>
      </c>
      <c r="Q21">
        <v>-2.4</v>
      </c>
      <c r="R21">
        <v>-2.78</v>
      </c>
      <c r="S21">
        <v>-2.88</v>
      </c>
      <c r="T21">
        <v>-2.92</v>
      </c>
      <c r="U21">
        <v>-2.48</v>
      </c>
      <c r="V21">
        <v>-2.5099999999999998</v>
      </c>
      <c r="W21">
        <v>-2.58</v>
      </c>
      <c r="X21">
        <v>-2.25</v>
      </c>
      <c r="Y21">
        <v>-2.42</v>
      </c>
    </row>
    <row r="22" spans="2:25">
      <c r="B22" s="1">
        <v>20</v>
      </c>
      <c r="C22">
        <v>18</v>
      </c>
      <c r="D22">
        <v>0.86</v>
      </c>
      <c r="E22">
        <v>0.86</v>
      </c>
      <c r="F22">
        <v>0.11</v>
      </c>
      <c r="G22">
        <v>-0.14000000000000001</v>
      </c>
      <c r="H22">
        <v>-0.32</v>
      </c>
      <c r="I22">
        <v>-0.35</v>
      </c>
      <c r="J22">
        <v>-0.28000000000000003</v>
      </c>
      <c r="K22">
        <v>-1.28</v>
      </c>
      <c r="L22">
        <v>-0.44</v>
      </c>
      <c r="M22">
        <v>-0.16</v>
      </c>
      <c r="O22">
        <v>18</v>
      </c>
      <c r="P22">
        <v>-2.81</v>
      </c>
      <c r="Q22">
        <v>-2.41</v>
      </c>
      <c r="R22">
        <v>-2.58</v>
      </c>
      <c r="S22">
        <v>-3</v>
      </c>
      <c r="T22">
        <v>-3.24</v>
      </c>
      <c r="U22">
        <v>-2.94</v>
      </c>
      <c r="V22">
        <v>-2.98</v>
      </c>
      <c r="W22">
        <v>-2.72</v>
      </c>
      <c r="X22">
        <v>-2.56</v>
      </c>
      <c r="Y22">
        <v>-2.5299999999999998</v>
      </c>
    </row>
    <row r="23" spans="2:25">
      <c r="B23" s="3" t="s">
        <v>13</v>
      </c>
      <c r="C23" s="2">
        <f>SUBTOTAL(101,[Spalte1])</f>
        <v>9.5</v>
      </c>
      <c r="D23" s="2">
        <f>SUBTOTAL(101,[MP1])</f>
        <v>0.45333333333333337</v>
      </c>
      <c r="E23" s="2">
        <f>SUBTOTAL(101,[MP2])</f>
        <v>0.52</v>
      </c>
      <c r="F23" s="2">
        <f>SUBTOTAL(101,[MP3])</f>
        <v>-6.055555555555555E-2</v>
      </c>
      <c r="G23" s="2">
        <f>SUBTOTAL(101,[MP4])</f>
        <v>-0.10722222222222226</v>
      </c>
      <c r="H23" s="2">
        <f>SUBTOTAL(101,[MP5])</f>
        <v>-0.29444444444444445</v>
      </c>
      <c r="I23" s="2">
        <f>SUBTOTAL(101,[MP6])</f>
        <v>-0.29888888888888882</v>
      </c>
      <c r="J23" s="2">
        <f>SUBTOTAL(101,[MP7])</f>
        <v>-0.25222222222222229</v>
      </c>
      <c r="K23" s="2">
        <f>SUBTOTAL(101,[MP8])</f>
        <v>-1.0100000000000002</v>
      </c>
      <c r="L23" s="2">
        <f>SUBTOTAL(101,[MP9])</f>
        <v>-0.13888888888888892</v>
      </c>
      <c r="M23" s="2">
        <f>SUBTOTAL(101,[MP10])</f>
        <v>0.12166666666666669</v>
      </c>
      <c r="O23" s="3" t="s">
        <v>13</v>
      </c>
      <c r="P23">
        <f>SUBTOTAL(101,P5:P22)</f>
        <v>-2.4583333333333335</v>
      </c>
      <c r="Q23">
        <f t="shared" ref="Q23:Y23" si="0">SUBTOTAL(101,Q5:Q22)</f>
        <v>-2.3788888888888895</v>
      </c>
      <c r="R23">
        <f t="shared" si="0"/>
        <v>-2.6299999999999994</v>
      </c>
      <c r="S23">
        <f t="shared" si="0"/>
        <v>-2.9305555555555554</v>
      </c>
      <c r="T23">
        <f t="shared" si="0"/>
        <v>-3.0727777777777785</v>
      </c>
      <c r="U23">
        <f t="shared" si="0"/>
        <v>-2.7527777777777778</v>
      </c>
      <c r="V23">
        <f t="shared" si="0"/>
        <v>-2.7544444444444438</v>
      </c>
      <c r="W23">
        <f t="shared" si="0"/>
        <v>-2.6605555555555558</v>
      </c>
      <c r="X23">
        <f t="shared" si="0"/>
        <v>-2.5105555555555563</v>
      </c>
      <c r="Y23">
        <f t="shared" si="0"/>
        <v>-2.6088888888888886</v>
      </c>
    </row>
    <row r="24" spans="2:25">
      <c r="B24" s="3" t="s">
        <v>14</v>
      </c>
      <c r="C24">
        <f>STDEV(Tabelle1[Spalte1])</f>
        <v>5.3385391260156556</v>
      </c>
      <c r="D24">
        <f>STDEV(Tabelle1[MP1])</f>
        <v>0.26839391594752493</v>
      </c>
      <c r="E24">
        <f>STDEV(Tabelle1[MP2])</f>
        <v>0.28754539283594255</v>
      </c>
      <c r="F24">
        <f>STDEV(Tabelle1[MP3])</f>
        <v>0.17093074697501884</v>
      </c>
      <c r="G24">
        <f>STDEV(Tabelle1[MP4])</f>
        <v>2.6746204910681699E-2</v>
      </c>
      <c r="H24">
        <f>STDEV(Tabelle1[MP5])</f>
        <v>0.11083757178981074</v>
      </c>
      <c r="I24">
        <f>STDEV(Tabelle1[MP6])</f>
        <v>4.4177301716245135E-2</v>
      </c>
      <c r="J24">
        <f>STDEV(Tabelle1[MP7])</f>
        <v>4.3189807560628832E-2</v>
      </c>
      <c r="K24">
        <f>STDEV(Tabelle1[MP8])</f>
        <v>0.1631311273359011</v>
      </c>
      <c r="L24">
        <f>STDEV(Tabelle1[MP9])</f>
        <v>0.29339571529188013</v>
      </c>
      <c r="M24">
        <f>STDEV(Tabelle1[MP10])</f>
        <v>0.28270229612667475</v>
      </c>
      <c r="O24" s="6" t="s">
        <v>14</v>
      </c>
      <c r="P24" s="2">
        <f>STDEV(P5:P22)</f>
        <v>0.30366874367038854</v>
      </c>
      <c r="Q24" s="2">
        <f t="shared" ref="Q24:Y24" si="1">STDEV(Q5:Q22)</f>
        <v>3.6604224907048018E-2</v>
      </c>
      <c r="R24" s="2">
        <f t="shared" si="1"/>
        <v>0.11339675272869043</v>
      </c>
      <c r="S24" s="2">
        <f t="shared" si="1"/>
        <v>0.11111584957216407</v>
      </c>
      <c r="T24" s="2">
        <f t="shared" si="1"/>
        <v>0.15373030454646128</v>
      </c>
      <c r="U24" s="2">
        <f t="shared" si="1"/>
        <v>0.22525294424022277</v>
      </c>
      <c r="V24" s="2">
        <f t="shared" si="1"/>
        <v>0.1765093639316497</v>
      </c>
      <c r="W24" s="2">
        <f t="shared" si="1"/>
        <v>5.7545094565016851E-2</v>
      </c>
      <c r="X24" s="2">
        <f t="shared" si="1"/>
        <v>0.12002314591592556</v>
      </c>
      <c r="Y24" s="2">
        <f t="shared" si="1"/>
        <v>0.21045857183188413</v>
      </c>
    </row>
    <row r="25" spans="2:25">
      <c r="B25" s="3" t="s">
        <v>16</v>
      </c>
      <c r="C25">
        <f>C24*$A$1</f>
        <v>2.6424420523447627</v>
      </c>
      <c r="D25">
        <f t="shared" ref="D25:M25" si="2">D24*$A$1</f>
        <v>0.13284821059699503</v>
      </c>
      <c r="E25">
        <f t="shared" si="2"/>
        <v>0.14232770802127129</v>
      </c>
      <c r="F25">
        <f t="shared" si="2"/>
        <v>8.4606403209522452E-2</v>
      </c>
      <c r="G25">
        <f t="shared" si="2"/>
        <v>1.3238696004343579E-2</v>
      </c>
      <c r="H25">
        <f t="shared" si="2"/>
        <v>5.4861799035978175E-2</v>
      </c>
      <c r="I25">
        <f t="shared" si="2"/>
        <v>2.1866648732656729E-2</v>
      </c>
      <c r="J25">
        <f t="shared" si="2"/>
        <v>2.1377864062983871E-2</v>
      </c>
      <c r="K25">
        <f t="shared" si="2"/>
        <v>8.0745788453275305E-2</v>
      </c>
      <c r="L25">
        <f t="shared" si="2"/>
        <v>0.14522346989777629</v>
      </c>
      <c r="M25">
        <f t="shared" si="2"/>
        <v>0.13993049745372543</v>
      </c>
    </row>
    <row r="26" spans="2:25">
      <c r="B26" s="3" t="s">
        <v>17</v>
      </c>
      <c r="C26">
        <v>2.7</v>
      </c>
      <c r="D26">
        <v>0.14000000000000001</v>
      </c>
      <c r="E26">
        <v>0.15</v>
      </c>
      <c r="F26">
        <v>0.09</v>
      </c>
      <c r="G26">
        <v>1.4E-2</v>
      </c>
      <c r="H26">
        <v>0.06</v>
      </c>
      <c r="I26">
        <v>2.1999999999999999E-2</v>
      </c>
      <c r="J26">
        <v>2.1999999999999999E-2</v>
      </c>
      <c r="K26">
        <v>0.09</v>
      </c>
      <c r="L26">
        <v>0.15</v>
      </c>
      <c r="M26">
        <v>0.14000000000000001</v>
      </c>
    </row>
    <row r="27" spans="2:25">
      <c r="B27" s="3" t="s">
        <v>18</v>
      </c>
      <c r="C27">
        <v>9.5</v>
      </c>
      <c r="D27">
        <v>0.45</v>
      </c>
      <c r="E27">
        <v>0.52</v>
      </c>
      <c r="F27">
        <v>-0.06</v>
      </c>
      <c r="G27">
        <v>-0.107</v>
      </c>
      <c r="H27">
        <v>-0.28999999999999998</v>
      </c>
      <c r="I27">
        <v>-0.29899999999999999</v>
      </c>
      <c r="J27">
        <v>-0.252</v>
      </c>
      <c r="K27">
        <v>-1.01</v>
      </c>
      <c r="L27">
        <v>-0.14000000000000001</v>
      </c>
      <c r="M27">
        <v>0.12</v>
      </c>
    </row>
    <row r="28" spans="2:25">
      <c r="B28" s="3" t="s">
        <v>46</v>
      </c>
      <c r="C28">
        <v>5.3390000000000004</v>
      </c>
      <c r="D28">
        <v>0.26800000000000002</v>
      </c>
      <c r="E28">
        <v>0.28799999999999998</v>
      </c>
      <c r="F28">
        <v>0.17100000000000001</v>
      </c>
      <c r="G28">
        <v>2.7E-2</v>
      </c>
      <c r="H28">
        <v>0.112</v>
      </c>
      <c r="I28">
        <v>4.3999999999999997E-2</v>
      </c>
      <c r="J28">
        <v>4.2999999999999997E-2</v>
      </c>
      <c r="K28">
        <v>0.16300000000000001</v>
      </c>
      <c r="L28">
        <v>0.29299999999999998</v>
      </c>
      <c r="M28">
        <v>0.28299999999999997</v>
      </c>
    </row>
  </sheetData>
  <pageMargins left="0.7" right="0.7" top="0.78740157499999996" bottom="0.78740157499999996" header="0.3" footer="0.3"/>
  <pageSetup paperSize="9"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P31"/>
  <sheetViews>
    <sheetView topLeftCell="A4" workbookViewId="0">
      <selection activeCell="D27" sqref="D27:M27"/>
    </sheetView>
  </sheetViews>
  <sheetFormatPr baseColWidth="10" defaultRowHeight="15"/>
  <sheetData>
    <row r="1" spans="1:16">
      <c r="A1">
        <v>0.46733820729745601</v>
      </c>
    </row>
    <row r="4" spans="1:16">
      <c r="G4" t="s">
        <v>20</v>
      </c>
    </row>
    <row r="5" spans="1:16">
      <c r="C5" t="s">
        <v>19</v>
      </c>
      <c r="D5" t="s">
        <v>0</v>
      </c>
      <c r="E5" t="s">
        <v>1</v>
      </c>
      <c r="F5" t="s">
        <v>2</v>
      </c>
      <c r="G5" t="s">
        <v>3</v>
      </c>
      <c r="H5" t="s">
        <v>4</v>
      </c>
      <c r="I5" t="s">
        <v>5</v>
      </c>
      <c r="J5" t="s">
        <v>6</v>
      </c>
      <c r="K5" t="s">
        <v>7</v>
      </c>
      <c r="L5" t="s">
        <v>8</v>
      </c>
      <c r="M5" t="s">
        <v>9</v>
      </c>
      <c r="P5">
        <f>2.09/SQRT(20)</f>
        <v>0.46733820729745601</v>
      </c>
    </row>
    <row r="6" spans="1:16">
      <c r="C6">
        <v>1</v>
      </c>
      <c r="D6">
        <v>1.6</v>
      </c>
      <c r="E6">
        <v>0.65</v>
      </c>
      <c r="F6">
        <v>0.01</v>
      </c>
      <c r="G6">
        <v>-0.16</v>
      </c>
      <c r="H6">
        <v>-0.44</v>
      </c>
      <c r="I6">
        <v>-0.51</v>
      </c>
      <c r="J6">
        <v>-0.32</v>
      </c>
      <c r="K6">
        <v>-0.61</v>
      </c>
      <c r="L6">
        <v>0.48</v>
      </c>
      <c r="M6">
        <v>1.45</v>
      </c>
    </row>
    <row r="7" spans="1:16">
      <c r="C7">
        <v>2</v>
      </c>
      <c r="D7">
        <v>1.86</v>
      </c>
      <c r="E7">
        <v>1</v>
      </c>
      <c r="F7">
        <v>0.22</v>
      </c>
      <c r="G7">
        <v>-0.18</v>
      </c>
      <c r="H7">
        <v>-0.5</v>
      </c>
      <c r="I7">
        <v>-0.56000000000000005</v>
      </c>
      <c r="J7">
        <v>-0.3</v>
      </c>
      <c r="K7">
        <v>-0.81</v>
      </c>
      <c r="L7">
        <v>0.14000000000000001</v>
      </c>
      <c r="M7">
        <v>1.39</v>
      </c>
    </row>
    <row r="8" spans="1:16">
      <c r="C8">
        <v>3</v>
      </c>
      <c r="D8">
        <v>1.59</v>
      </c>
      <c r="E8">
        <v>0.66</v>
      </c>
      <c r="F8">
        <v>0.03</v>
      </c>
      <c r="G8">
        <v>-0.17</v>
      </c>
      <c r="H8">
        <v>-0.54</v>
      </c>
      <c r="I8">
        <v>-0.59</v>
      </c>
      <c r="J8">
        <v>-0.37</v>
      </c>
      <c r="K8">
        <v>-0.66</v>
      </c>
      <c r="L8">
        <v>0.44</v>
      </c>
      <c r="M8">
        <v>1.53</v>
      </c>
    </row>
    <row r="9" spans="1:16">
      <c r="C9">
        <v>4</v>
      </c>
      <c r="D9">
        <v>1.62</v>
      </c>
      <c r="E9">
        <v>0.95</v>
      </c>
      <c r="F9">
        <v>0.17</v>
      </c>
      <c r="G9">
        <v>-0.2</v>
      </c>
      <c r="H9">
        <v>-0.48</v>
      </c>
      <c r="I9">
        <v>-0.52</v>
      </c>
      <c r="J9">
        <v>-0.28999999999999998</v>
      </c>
      <c r="K9">
        <v>-0.88</v>
      </c>
      <c r="L9">
        <v>-7.0000000000000007E-2</v>
      </c>
      <c r="M9">
        <v>1.04</v>
      </c>
    </row>
    <row r="10" spans="1:16">
      <c r="C10">
        <v>5</v>
      </c>
      <c r="D10">
        <v>1.68</v>
      </c>
      <c r="E10">
        <v>0.97</v>
      </c>
      <c r="F10">
        <v>0.2</v>
      </c>
      <c r="G10">
        <v>-0.18</v>
      </c>
      <c r="H10">
        <v>-0.46</v>
      </c>
      <c r="I10">
        <v>-0.47</v>
      </c>
      <c r="J10">
        <v>-0.28000000000000003</v>
      </c>
      <c r="K10">
        <v>-0.84</v>
      </c>
      <c r="L10">
        <v>-0.01</v>
      </c>
      <c r="M10">
        <v>1.06</v>
      </c>
    </row>
    <row r="11" spans="1:16">
      <c r="C11">
        <v>6</v>
      </c>
      <c r="D11">
        <v>1.68</v>
      </c>
      <c r="E11">
        <v>0.67</v>
      </c>
      <c r="F11">
        <v>0.04</v>
      </c>
      <c r="G11">
        <v>-0.08</v>
      </c>
      <c r="H11">
        <v>-0.4</v>
      </c>
      <c r="I11">
        <v>-0.48</v>
      </c>
      <c r="J11">
        <v>-0.28999999999999998</v>
      </c>
      <c r="K11">
        <v>-0.65</v>
      </c>
      <c r="L11">
        <v>0.33</v>
      </c>
      <c r="M11">
        <v>1.05</v>
      </c>
    </row>
    <row r="12" spans="1:16">
      <c r="C12">
        <v>7</v>
      </c>
      <c r="D12">
        <v>1.3</v>
      </c>
      <c r="E12">
        <v>0.49</v>
      </c>
      <c r="F12">
        <v>-0.05</v>
      </c>
      <c r="G12">
        <v>-0.11</v>
      </c>
      <c r="H12">
        <v>-0.41</v>
      </c>
      <c r="I12">
        <v>-0.49</v>
      </c>
      <c r="J12">
        <v>-0.32</v>
      </c>
      <c r="K12">
        <v>-0.61</v>
      </c>
      <c r="L12">
        <v>0.34</v>
      </c>
      <c r="M12">
        <v>1.24</v>
      </c>
    </row>
    <row r="13" spans="1:16">
      <c r="C13">
        <v>8</v>
      </c>
      <c r="D13">
        <v>1.46</v>
      </c>
      <c r="E13">
        <v>0.88</v>
      </c>
      <c r="F13">
        <v>0.17</v>
      </c>
      <c r="G13">
        <v>-0.16</v>
      </c>
      <c r="H13">
        <v>-0.43</v>
      </c>
      <c r="I13">
        <v>-0.46</v>
      </c>
      <c r="J13">
        <v>-0.28000000000000003</v>
      </c>
      <c r="K13">
        <v>-0.88</v>
      </c>
      <c r="L13">
        <v>-0.06</v>
      </c>
      <c r="M13">
        <v>0.93</v>
      </c>
    </row>
    <row r="14" spans="1:16">
      <c r="C14">
        <v>9</v>
      </c>
      <c r="D14">
        <v>1.57</v>
      </c>
      <c r="E14">
        <v>0.6</v>
      </c>
      <c r="F14">
        <v>0.04</v>
      </c>
      <c r="G14">
        <v>-0.1</v>
      </c>
      <c r="H14">
        <v>-0.35</v>
      </c>
      <c r="I14">
        <v>-0.44</v>
      </c>
      <c r="J14">
        <v>-0.31</v>
      </c>
      <c r="K14">
        <v>-0.56999999999999995</v>
      </c>
      <c r="L14">
        <v>0.46</v>
      </c>
      <c r="M14">
        <v>1.45</v>
      </c>
    </row>
    <row r="15" spans="1:16">
      <c r="C15">
        <v>10</v>
      </c>
      <c r="D15">
        <v>1.3</v>
      </c>
      <c r="E15">
        <v>0.53</v>
      </c>
      <c r="F15">
        <v>0</v>
      </c>
      <c r="G15">
        <v>-0.11</v>
      </c>
      <c r="H15">
        <v>-0.5</v>
      </c>
      <c r="I15">
        <v>-0.48</v>
      </c>
      <c r="J15">
        <v>-0.3</v>
      </c>
      <c r="K15">
        <v>-0.61</v>
      </c>
      <c r="L15">
        <v>0.37</v>
      </c>
      <c r="M15">
        <v>1.3</v>
      </c>
    </row>
    <row r="16" spans="1:16">
      <c r="C16">
        <v>11</v>
      </c>
      <c r="D16">
        <v>1.57</v>
      </c>
      <c r="E16">
        <v>0.84</v>
      </c>
      <c r="F16">
        <v>0.18</v>
      </c>
      <c r="G16">
        <v>-0.14000000000000001</v>
      </c>
      <c r="H16">
        <v>-0.39</v>
      </c>
      <c r="I16">
        <v>-0.44</v>
      </c>
      <c r="J16">
        <v>-0.28999999999999998</v>
      </c>
      <c r="K16">
        <v>-0.88</v>
      </c>
      <c r="L16">
        <v>-0.08</v>
      </c>
      <c r="M16">
        <v>0.85</v>
      </c>
    </row>
    <row r="17" spans="3:13">
      <c r="C17">
        <v>12</v>
      </c>
      <c r="D17">
        <v>1.38</v>
      </c>
      <c r="E17">
        <v>0.56999999999999995</v>
      </c>
      <c r="F17">
        <v>0</v>
      </c>
      <c r="G17">
        <v>-0.15</v>
      </c>
      <c r="H17">
        <v>-0.41</v>
      </c>
      <c r="I17">
        <v>-0.5</v>
      </c>
      <c r="J17">
        <v>-0.34</v>
      </c>
      <c r="K17">
        <v>-0.62</v>
      </c>
      <c r="L17">
        <v>0.36</v>
      </c>
      <c r="M17">
        <v>1.27</v>
      </c>
    </row>
    <row r="18" spans="3:13">
      <c r="C18">
        <v>13</v>
      </c>
      <c r="D18">
        <v>1.63</v>
      </c>
      <c r="E18">
        <v>0.9</v>
      </c>
      <c r="F18">
        <v>0.2</v>
      </c>
      <c r="G18">
        <v>-0.16</v>
      </c>
      <c r="H18">
        <v>-0.38</v>
      </c>
      <c r="I18">
        <v>-0.41</v>
      </c>
      <c r="J18">
        <v>-0.26</v>
      </c>
      <c r="K18">
        <v>-0.86</v>
      </c>
      <c r="L18">
        <v>-0.02</v>
      </c>
      <c r="M18">
        <v>1.1499999999999999</v>
      </c>
    </row>
    <row r="19" spans="3:13">
      <c r="C19">
        <v>14</v>
      </c>
      <c r="D19">
        <v>1.0900000000000001</v>
      </c>
      <c r="E19">
        <v>0.37</v>
      </c>
      <c r="F19">
        <v>-0.09</v>
      </c>
      <c r="G19">
        <v>-0.1</v>
      </c>
      <c r="H19">
        <v>-0.35</v>
      </c>
      <c r="I19">
        <v>-0.44</v>
      </c>
      <c r="J19">
        <v>-0.33</v>
      </c>
      <c r="K19">
        <v>-0.65</v>
      </c>
      <c r="L19">
        <v>0.32</v>
      </c>
      <c r="M19">
        <v>1.18</v>
      </c>
    </row>
    <row r="20" spans="3:13">
      <c r="C20">
        <v>15</v>
      </c>
      <c r="D20">
        <v>1.96</v>
      </c>
      <c r="E20">
        <v>1.01</v>
      </c>
      <c r="F20">
        <v>0.39</v>
      </c>
      <c r="G20">
        <v>-0.06</v>
      </c>
      <c r="H20">
        <v>-0.38</v>
      </c>
      <c r="I20">
        <v>-0.45</v>
      </c>
      <c r="J20">
        <v>-0.28999999999999998</v>
      </c>
      <c r="K20">
        <v>-0.82</v>
      </c>
      <c r="L20">
        <v>-0.01</v>
      </c>
      <c r="M20">
        <v>1.01</v>
      </c>
    </row>
    <row r="21" spans="3:13">
      <c r="C21">
        <v>16</v>
      </c>
      <c r="D21">
        <v>1.33</v>
      </c>
      <c r="E21">
        <v>0.53</v>
      </c>
      <c r="F21">
        <v>-0.03</v>
      </c>
      <c r="G21">
        <v>-0.11</v>
      </c>
      <c r="H21">
        <v>-0.36</v>
      </c>
      <c r="I21">
        <v>-0.42</v>
      </c>
      <c r="J21">
        <v>-0.3</v>
      </c>
      <c r="K21">
        <v>-0.66</v>
      </c>
      <c r="L21">
        <v>0.28999999999999998</v>
      </c>
      <c r="M21">
        <v>1.21</v>
      </c>
    </row>
    <row r="22" spans="3:13">
      <c r="C22">
        <v>17</v>
      </c>
      <c r="D22">
        <v>1.51</v>
      </c>
      <c r="E22">
        <v>0.85</v>
      </c>
      <c r="F22">
        <v>0.15</v>
      </c>
      <c r="G22">
        <v>-0.17</v>
      </c>
      <c r="H22">
        <v>-0.42</v>
      </c>
      <c r="I22">
        <v>-0.44</v>
      </c>
      <c r="J22">
        <v>-0.28000000000000003</v>
      </c>
      <c r="K22">
        <v>-0.88</v>
      </c>
      <c r="L22">
        <v>-0.09</v>
      </c>
      <c r="M22">
        <v>0.99</v>
      </c>
    </row>
    <row r="23" spans="3:13">
      <c r="C23">
        <v>18</v>
      </c>
      <c r="D23">
        <v>1.75</v>
      </c>
      <c r="E23">
        <v>0.69</v>
      </c>
      <c r="F23">
        <v>0.05</v>
      </c>
      <c r="G23">
        <v>-0.15</v>
      </c>
      <c r="H23">
        <v>-0.46</v>
      </c>
      <c r="I23">
        <v>-0.52</v>
      </c>
      <c r="J23">
        <v>-0.31</v>
      </c>
      <c r="K23">
        <v>-0.59</v>
      </c>
      <c r="L23">
        <v>0.46</v>
      </c>
      <c r="M23">
        <v>1.58</v>
      </c>
    </row>
    <row r="24" spans="3:13">
      <c r="C24">
        <v>19</v>
      </c>
      <c r="D24">
        <v>1.63</v>
      </c>
      <c r="E24">
        <v>0.64</v>
      </c>
      <c r="F24">
        <v>0.04</v>
      </c>
      <c r="G24">
        <v>-0.15</v>
      </c>
      <c r="H24">
        <v>-0.46</v>
      </c>
      <c r="I24">
        <v>-0.55000000000000004</v>
      </c>
      <c r="J24">
        <v>-0.33</v>
      </c>
      <c r="K24">
        <v>-0.55000000000000004</v>
      </c>
      <c r="L24">
        <v>0.56999999999999995</v>
      </c>
      <c r="M24">
        <v>1.63</v>
      </c>
    </row>
    <row r="25" spans="3:13">
      <c r="C25">
        <v>20</v>
      </c>
      <c r="D25">
        <v>2.14</v>
      </c>
      <c r="E25">
        <v>1.08</v>
      </c>
      <c r="F25">
        <v>0.27</v>
      </c>
      <c r="G25">
        <v>-0.15</v>
      </c>
      <c r="H25">
        <v>-0.45</v>
      </c>
      <c r="I25">
        <v>-0.49</v>
      </c>
      <c r="J25">
        <v>-0.26</v>
      </c>
      <c r="K25">
        <v>-0.73</v>
      </c>
      <c r="L25">
        <v>0.14000000000000001</v>
      </c>
      <c r="M25">
        <v>1.43</v>
      </c>
    </row>
    <row r="26" spans="3:13">
      <c r="C26" s="2" t="s">
        <v>23</v>
      </c>
      <c r="D26" s="2">
        <f>SUBTOTAL(101,D6:D25)</f>
        <v>1.5825</v>
      </c>
      <c r="E26" s="2">
        <f t="shared" ref="E26:M26" si="0">SUBTOTAL(101,E6:E25)</f>
        <v>0.74399999999999999</v>
      </c>
      <c r="F26" s="2">
        <f t="shared" si="0"/>
        <v>9.9500000000000005E-2</v>
      </c>
      <c r="G26" s="2">
        <f t="shared" si="0"/>
        <v>-0.13949999999999996</v>
      </c>
      <c r="H26" s="2">
        <f t="shared" si="0"/>
        <v>-0.42849999999999994</v>
      </c>
      <c r="I26" s="2">
        <f t="shared" si="0"/>
        <v>-0.4830000000000001</v>
      </c>
      <c r="J26" s="2">
        <f t="shared" si="0"/>
        <v>-0.30249999999999999</v>
      </c>
      <c r="K26" s="2">
        <f t="shared" si="0"/>
        <v>-0.71800000000000019</v>
      </c>
      <c r="L26" s="2">
        <f t="shared" si="0"/>
        <v>0.21800000000000003</v>
      </c>
      <c r="M26" s="2">
        <f t="shared" si="0"/>
        <v>1.2369999999999999</v>
      </c>
    </row>
    <row r="27" spans="3:13">
      <c r="C27" s="2" t="s">
        <v>24</v>
      </c>
      <c r="D27" s="2">
        <f>STDEV(D6:D25)</f>
        <v>0.24183236908412872</v>
      </c>
      <c r="E27" s="2">
        <f t="shared" ref="E27:M27" si="1">STDEV(E6:E25)</f>
        <v>0.20366122541328832</v>
      </c>
      <c r="F27" s="2">
        <f t="shared" si="1"/>
        <v>0.12309495692778252</v>
      </c>
      <c r="G27" s="2">
        <f t="shared" si="1"/>
        <v>3.7059695797882576E-2</v>
      </c>
      <c r="H27" s="2">
        <f t="shared" si="1"/>
        <v>5.3140825816138264E-2</v>
      </c>
      <c r="I27" s="2">
        <f t="shared" si="1"/>
        <v>4.8242806935880012E-2</v>
      </c>
      <c r="J27" s="2">
        <f t="shared" si="1"/>
        <v>2.7120588411564762E-2</v>
      </c>
      <c r="K27" s="2">
        <f t="shared" si="1"/>
        <v>0.12271490279677109</v>
      </c>
      <c r="L27" s="2">
        <f t="shared" si="1"/>
        <v>0.22500526309633878</v>
      </c>
      <c r="M27" s="2">
        <f t="shared" si="1"/>
        <v>0.22799122790142562</v>
      </c>
    </row>
    <row r="28" spans="3:13">
      <c r="C28" s="2" t="s">
        <v>16</v>
      </c>
      <c r="D28" s="2">
        <f>D27*$A$1</f>
        <v>0.11301750583427345</v>
      </c>
      <c r="E28" s="2">
        <f t="shared" ref="E28:M28" si="2">E27*$A$1</f>
        <v>9.5178671980649249E-2</v>
      </c>
      <c r="F28" s="2">
        <f t="shared" si="2"/>
        <v>5.752697649798745E-2</v>
      </c>
      <c r="G28" s="2">
        <f t="shared" si="2"/>
        <v>1.7319411797171506E-2</v>
      </c>
      <c r="H28" s="2">
        <f t="shared" si="2"/>
        <v>2.4834738271220427E-2</v>
      </c>
      <c r="I28" s="2">
        <f t="shared" si="2"/>
        <v>2.2545706908411442E-2</v>
      </c>
      <c r="J28" s="2">
        <f t="shared" si="2"/>
        <v>1.2674487169112836E-2</v>
      </c>
      <c r="K28" s="2">
        <f t="shared" si="2"/>
        <v>5.7349362681724574E-2</v>
      </c>
      <c r="L28" s="2">
        <f t="shared" si="2"/>
        <v>0.10515355628793541</v>
      </c>
      <c r="M28" s="2">
        <f t="shared" si="2"/>
        <v>0.10654901172699799</v>
      </c>
    </row>
    <row r="29" spans="3:13">
      <c r="C29" s="2" t="s">
        <v>17</v>
      </c>
      <c r="D29" s="2">
        <v>0.12</v>
      </c>
      <c r="E29" s="7">
        <v>0.1</v>
      </c>
      <c r="F29" s="2">
        <v>0.06</v>
      </c>
      <c r="G29" s="2">
        <v>1.7999999999999999E-2</v>
      </c>
      <c r="H29" s="2">
        <v>2.5000000000000001E-2</v>
      </c>
      <c r="I29" s="2">
        <v>2.3E-2</v>
      </c>
      <c r="J29" s="2">
        <v>1.2999999999999999E-2</v>
      </c>
      <c r="K29" s="2">
        <v>0.06</v>
      </c>
      <c r="L29" s="2">
        <v>0.11</v>
      </c>
      <c r="M29" s="2">
        <v>0.11</v>
      </c>
    </row>
    <row r="30" spans="3:13">
      <c r="C30" s="2" t="s">
        <v>25</v>
      </c>
      <c r="D30" s="2">
        <v>1.58</v>
      </c>
      <c r="E30" s="7">
        <v>0.74</v>
      </c>
      <c r="F30" s="7">
        <v>0.1</v>
      </c>
      <c r="G30" s="8">
        <v>-0.14000000000000001</v>
      </c>
      <c r="H30" s="2">
        <v>-0.439</v>
      </c>
      <c r="I30" s="2">
        <v>-0.48299999999999998</v>
      </c>
      <c r="J30" s="2">
        <v>-0.30299999999999999</v>
      </c>
      <c r="K30" s="2">
        <v>-0.72</v>
      </c>
      <c r="L30" s="2">
        <v>0.22</v>
      </c>
      <c r="M30" s="2">
        <v>1.24</v>
      </c>
    </row>
    <row r="31" spans="3:13">
      <c r="C31" s="2" t="s">
        <v>46</v>
      </c>
      <c r="D31" s="2">
        <v>0.24199999999999999</v>
      </c>
      <c r="E31" s="2">
        <v>0.20399999999999999</v>
      </c>
      <c r="F31" s="2">
        <v>0.123</v>
      </c>
      <c r="G31" s="2">
        <v>3.6999999999999998E-2</v>
      </c>
      <c r="H31" s="2">
        <v>5.2999999999999999E-2</v>
      </c>
      <c r="I31" s="2">
        <v>4.8000000000000001E-2</v>
      </c>
      <c r="J31" s="2">
        <v>2.7E-2</v>
      </c>
      <c r="K31" s="2">
        <v>0.123</v>
      </c>
      <c r="L31" s="2">
        <v>0.22500000000000001</v>
      </c>
      <c r="M31" s="2">
        <v>0.22800000000000001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M30"/>
  <sheetViews>
    <sheetView topLeftCell="A10" workbookViewId="0">
      <selection activeCell="D26" sqref="D26:M26"/>
    </sheetView>
  </sheetViews>
  <sheetFormatPr baseColWidth="10" defaultRowHeight="15"/>
  <sheetData>
    <row r="1" spans="1:13">
      <c r="A1">
        <v>0.46733820729745601</v>
      </c>
    </row>
    <row r="3" spans="1:13">
      <c r="G3" t="s">
        <v>21</v>
      </c>
    </row>
    <row r="4" spans="1:13">
      <c r="C4" t="s">
        <v>19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</row>
    <row r="5" spans="1:13">
      <c r="C5">
        <v>1</v>
      </c>
      <c r="D5">
        <v>2.4700000000000002</v>
      </c>
      <c r="E5">
        <v>0.94</v>
      </c>
      <c r="F5">
        <v>0.2</v>
      </c>
      <c r="G5">
        <v>-0.11</v>
      </c>
      <c r="H5">
        <v>-0.45</v>
      </c>
      <c r="I5">
        <v>-0.5</v>
      </c>
      <c r="J5">
        <v>-0.31</v>
      </c>
      <c r="K5">
        <v>-0.41</v>
      </c>
      <c r="L5">
        <v>0.82</v>
      </c>
      <c r="M5">
        <v>2.6</v>
      </c>
    </row>
    <row r="6" spans="1:13">
      <c r="C6">
        <v>2</v>
      </c>
      <c r="D6">
        <v>2.33</v>
      </c>
      <c r="E6">
        <v>0.93</v>
      </c>
      <c r="F6">
        <v>0.17</v>
      </c>
      <c r="G6">
        <v>-0.15</v>
      </c>
      <c r="H6">
        <v>-0.5</v>
      </c>
      <c r="I6">
        <v>-0.56000000000000005</v>
      </c>
      <c r="J6">
        <v>-0.32</v>
      </c>
      <c r="K6">
        <v>-0.39</v>
      </c>
      <c r="L6">
        <v>0.91</v>
      </c>
      <c r="M6">
        <v>2.5299999999999998</v>
      </c>
    </row>
    <row r="7" spans="1:13">
      <c r="C7">
        <v>3</v>
      </c>
      <c r="D7">
        <v>2.59</v>
      </c>
      <c r="E7">
        <v>1.29</v>
      </c>
      <c r="F7">
        <v>0.34</v>
      </c>
      <c r="G7">
        <v>-0.19</v>
      </c>
      <c r="H7">
        <v>-0.5</v>
      </c>
      <c r="I7">
        <v>-0.51</v>
      </c>
      <c r="J7">
        <v>-0.26</v>
      </c>
      <c r="K7">
        <v>-0.69</v>
      </c>
      <c r="L7">
        <v>0.33</v>
      </c>
      <c r="M7">
        <v>2</v>
      </c>
    </row>
    <row r="8" spans="1:13">
      <c r="C8">
        <v>4</v>
      </c>
      <c r="D8">
        <v>2.27</v>
      </c>
      <c r="E8">
        <v>0.94</v>
      </c>
      <c r="F8">
        <v>0.18</v>
      </c>
      <c r="G8">
        <v>-0.15</v>
      </c>
      <c r="H8">
        <v>-0.48</v>
      </c>
      <c r="I8">
        <v>-0.53</v>
      </c>
      <c r="J8">
        <v>-0.31</v>
      </c>
      <c r="K8">
        <v>-0.48</v>
      </c>
      <c r="L8">
        <v>0.69</v>
      </c>
      <c r="M8">
        <v>2.42</v>
      </c>
    </row>
    <row r="9" spans="1:13">
      <c r="C9">
        <v>5</v>
      </c>
      <c r="D9">
        <v>2.34</v>
      </c>
      <c r="E9">
        <v>1.19</v>
      </c>
      <c r="F9">
        <v>0.35</v>
      </c>
      <c r="G9">
        <v>-0.18</v>
      </c>
      <c r="H9">
        <v>-0.5</v>
      </c>
      <c r="I9">
        <v>-0.52</v>
      </c>
      <c r="J9">
        <v>-0.3</v>
      </c>
      <c r="K9">
        <v>-0.72</v>
      </c>
      <c r="L9">
        <v>0.31</v>
      </c>
      <c r="M9">
        <v>2.0099999999999998</v>
      </c>
    </row>
    <row r="10" spans="1:13">
      <c r="C10">
        <v>6</v>
      </c>
      <c r="D10">
        <v>2.46</v>
      </c>
      <c r="E10">
        <v>0.95</v>
      </c>
      <c r="F10">
        <v>0.22</v>
      </c>
      <c r="G10">
        <v>-0.17</v>
      </c>
      <c r="H10">
        <v>-0.52</v>
      </c>
      <c r="I10">
        <v>-0.59</v>
      </c>
      <c r="J10">
        <v>-0.33</v>
      </c>
      <c r="K10">
        <v>-0.41</v>
      </c>
      <c r="L10">
        <v>0.84</v>
      </c>
      <c r="M10">
        <v>2.62</v>
      </c>
    </row>
    <row r="11" spans="1:13">
      <c r="C11">
        <v>7</v>
      </c>
      <c r="D11">
        <v>2.68</v>
      </c>
      <c r="E11">
        <v>1.22</v>
      </c>
      <c r="F11">
        <v>0.39</v>
      </c>
      <c r="G11">
        <v>-0.16</v>
      </c>
      <c r="H11">
        <v>-0.51</v>
      </c>
      <c r="I11">
        <v>-0.55000000000000004</v>
      </c>
      <c r="J11">
        <v>-0.28000000000000003</v>
      </c>
      <c r="K11">
        <v>-0.6</v>
      </c>
      <c r="L11">
        <v>0.39</v>
      </c>
      <c r="M11">
        <v>2.14</v>
      </c>
    </row>
    <row r="12" spans="1:13">
      <c r="C12">
        <v>8</v>
      </c>
      <c r="D12">
        <v>2.36</v>
      </c>
      <c r="E12">
        <v>0.84</v>
      </c>
      <c r="F12">
        <v>0.2</v>
      </c>
      <c r="G12">
        <v>-0.11</v>
      </c>
      <c r="H12">
        <v>-0.46</v>
      </c>
      <c r="I12">
        <v>-0.53</v>
      </c>
      <c r="J12">
        <v>-0.3</v>
      </c>
      <c r="K12">
        <v>-0.4</v>
      </c>
      <c r="L12">
        <v>0.81</v>
      </c>
      <c r="M12">
        <v>2.48</v>
      </c>
    </row>
    <row r="13" spans="1:13">
      <c r="C13">
        <v>9</v>
      </c>
      <c r="D13">
        <v>2.67</v>
      </c>
      <c r="E13">
        <v>1.23</v>
      </c>
      <c r="F13">
        <v>0.97</v>
      </c>
      <c r="G13">
        <v>-0.17</v>
      </c>
      <c r="H13">
        <v>-0.33</v>
      </c>
      <c r="I13">
        <v>-0.23</v>
      </c>
      <c r="J13">
        <v>0.6</v>
      </c>
      <c r="K13">
        <v>0.47</v>
      </c>
      <c r="L13">
        <v>1.3</v>
      </c>
      <c r="M13">
        <v>3.34</v>
      </c>
    </row>
    <row r="14" spans="1:13">
      <c r="C14">
        <v>10</v>
      </c>
      <c r="D14">
        <v>2.2799999999999998</v>
      </c>
      <c r="E14">
        <v>0.92</v>
      </c>
      <c r="F14">
        <v>0.24</v>
      </c>
      <c r="G14">
        <v>-0.14000000000000001</v>
      </c>
      <c r="H14">
        <v>-0.47</v>
      </c>
      <c r="I14">
        <v>-0.52</v>
      </c>
      <c r="J14">
        <v>-0.28999999999999998</v>
      </c>
      <c r="K14">
        <v>-0.46</v>
      </c>
      <c r="L14">
        <v>0.7</v>
      </c>
      <c r="M14">
        <v>2.39</v>
      </c>
    </row>
    <row r="15" spans="1:13">
      <c r="C15">
        <v>11</v>
      </c>
      <c r="D15">
        <v>2.62</v>
      </c>
      <c r="E15">
        <v>1.26</v>
      </c>
      <c r="F15">
        <v>0.38</v>
      </c>
      <c r="G15">
        <v>-0.18</v>
      </c>
      <c r="H15">
        <v>-0.5</v>
      </c>
      <c r="I15">
        <v>-0.42</v>
      </c>
      <c r="J15">
        <v>0.03</v>
      </c>
      <c r="K15">
        <v>-0.11</v>
      </c>
      <c r="L15">
        <v>0.74</v>
      </c>
      <c r="M15">
        <v>2.66</v>
      </c>
    </row>
    <row r="16" spans="1:13">
      <c r="C16">
        <v>12</v>
      </c>
      <c r="D16">
        <v>2.35</v>
      </c>
      <c r="E16">
        <v>0.88</v>
      </c>
      <c r="F16">
        <v>0.22</v>
      </c>
      <c r="G16">
        <v>-0.14000000000000001</v>
      </c>
      <c r="H16">
        <v>-0.44</v>
      </c>
      <c r="I16">
        <v>-0.5</v>
      </c>
      <c r="J16">
        <v>-0.28999999999999998</v>
      </c>
      <c r="K16">
        <v>-0.36</v>
      </c>
      <c r="L16">
        <v>0.87</v>
      </c>
      <c r="M16">
        <v>2.66</v>
      </c>
    </row>
    <row r="17" spans="3:13">
      <c r="C17">
        <v>13</v>
      </c>
      <c r="D17">
        <v>2.69</v>
      </c>
      <c r="E17">
        <v>1.42</v>
      </c>
      <c r="F17">
        <v>0.63</v>
      </c>
      <c r="G17">
        <v>-0.13</v>
      </c>
      <c r="H17">
        <v>-0.57999999999999996</v>
      </c>
      <c r="I17">
        <v>-0.51</v>
      </c>
      <c r="J17">
        <v>0.24</v>
      </c>
      <c r="K17">
        <v>-0.72</v>
      </c>
      <c r="L17">
        <v>0.31</v>
      </c>
      <c r="M17">
        <v>2.35</v>
      </c>
    </row>
    <row r="18" spans="3:13">
      <c r="C18">
        <v>14</v>
      </c>
      <c r="D18">
        <v>2.68</v>
      </c>
      <c r="E18">
        <v>1.1399999999999999</v>
      </c>
      <c r="F18">
        <v>0.47</v>
      </c>
      <c r="G18">
        <v>-0.09</v>
      </c>
      <c r="H18">
        <v>-0.46</v>
      </c>
      <c r="I18">
        <v>-0.52</v>
      </c>
      <c r="J18">
        <v>-0.37</v>
      </c>
      <c r="K18">
        <v>-0.49</v>
      </c>
      <c r="L18">
        <v>1.05</v>
      </c>
      <c r="M18">
        <v>2.83</v>
      </c>
    </row>
    <row r="19" spans="3:13">
      <c r="C19">
        <v>15</v>
      </c>
      <c r="D19">
        <v>2.65</v>
      </c>
      <c r="E19">
        <v>1.44</v>
      </c>
      <c r="F19">
        <v>0.64</v>
      </c>
      <c r="G19">
        <v>-0.16</v>
      </c>
      <c r="H19">
        <v>-0.56000000000000005</v>
      </c>
      <c r="I19">
        <v>-0.54</v>
      </c>
      <c r="J19">
        <v>-0.25</v>
      </c>
      <c r="K19">
        <v>-0.56000000000000005</v>
      </c>
      <c r="L19">
        <v>0.65</v>
      </c>
      <c r="M19">
        <v>2.6</v>
      </c>
    </row>
    <row r="20" spans="3:13">
      <c r="C20">
        <v>16</v>
      </c>
      <c r="D20">
        <v>2.6</v>
      </c>
      <c r="E20">
        <v>0.99</v>
      </c>
      <c r="F20">
        <v>0.3</v>
      </c>
      <c r="G20">
        <v>-0.02</v>
      </c>
      <c r="H20">
        <v>-0.56999999999999995</v>
      </c>
      <c r="I20">
        <v>-0.67</v>
      </c>
      <c r="J20">
        <v>-0.36</v>
      </c>
      <c r="K20">
        <v>-0.49</v>
      </c>
      <c r="L20">
        <v>0.82</v>
      </c>
      <c r="M20">
        <v>2.65</v>
      </c>
    </row>
    <row r="21" spans="3:13">
      <c r="C21">
        <v>17</v>
      </c>
      <c r="D21">
        <v>2.7</v>
      </c>
      <c r="E21">
        <v>1.37</v>
      </c>
      <c r="F21">
        <v>0.57999999999999996</v>
      </c>
      <c r="G21">
        <v>-0.13</v>
      </c>
      <c r="H21">
        <v>-0.61</v>
      </c>
      <c r="I21">
        <v>-0.52</v>
      </c>
      <c r="J21">
        <v>-0.24</v>
      </c>
      <c r="K21">
        <v>-0.78</v>
      </c>
      <c r="L21">
        <v>0.49</v>
      </c>
      <c r="M21">
        <v>2.4</v>
      </c>
    </row>
    <row r="22" spans="3:13">
      <c r="C22">
        <v>18</v>
      </c>
      <c r="D22">
        <v>2.56</v>
      </c>
      <c r="E22">
        <v>0.99</v>
      </c>
      <c r="F22">
        <v>0.33</v>
      </c>
      <c r="G22">
        <v>-0.04</v>
      </c>
      <c r="H22">
        <v>-0.53</v>
      </c>
      <c r="I22">
        <v>-0.44</v>
      </c>
      <c r="J22">
        <v>-0.28000000000000003</v>
      </c>
      <c r="K22">
        <v>-0.51</v>
      </c>
      <c r="L22">
        <v>0.8</v>
      </c>
      <c r="M22">
        <v>2.54</v>
      </c>
    </row>
    <row r="23" spans="3:13">
      <c r="C23">
        <v>19</v>
      </c>
      <c r="D23">
        <v>2.7</v>
      </c>
      <c r="E23">
        <v>1.31</v>
      </c>
      <c r="F23">
        <v>0.35</v>
      </c>
      <c r="G23">
        <v>-0.23</v>
      </c>
      <c r="H23">
        <v>-0.51</v>
      </c>
      <c r="I23">
        <v>-0.48</v>
      </c>
      <c r="J23">
        <v>-0.19</v>
      </c>
      <c r="K23">
        <v>-0.55000000000000004</v>
      </c>
      <c r="L23">
        <v>0.37</v>
      </c>
      <c r="M23">
        <v>2.1800000000000002</v>
      </c>
    </row>
    <row r="24" spans="3:13">
      <c r="C24">
        <v>20</v>
      </c>
      <c r="D24">
        <v>2.58</v>
      </c>
      <c r="E24">
        <v>1.26</v>
      </c>
      <c r="F24">
        <v>0.31</v>
      </c>
      <c r="G24">
        <v>-0.25</v>
      </c>
      <c r="H24">
        <v>-0.56000000000000005</v>
      </c>
      <c r="I24">
        <v>-0.6</v>
      </c>
      <c r="J24">
        <v>-0.31</v>
      </c>
      <c r="K24">
        <v>-0.69</v>
      </c>
      <c r="L24">
        <v>0.24</v>
      </c>
      <c r="M24">
        <v>1.95</v>
      </c>
    </row>
    <row r="25" spans="3:13">
      <c r="C25" s="2" t="s">
        <v>23</v>
      </c>
      <c r="D25" s="2">
        <f>SUBTOTAL(101,D5:D24)</f>
        <v>2.5290000000000008</v>
      </c>
      <c r="E25" s="2">
        <f t="shared" ref="E25:M25" si="0">SUBTOTAL(101,E5:E24)</f>
        <v>1.1254999999999999</v>
      </c>
      <c r="F25" s="2">
        <f t="shared" si="0"/>
        <v>0.37349999999999994</v>
      </c>
      <c r="G25" s="2">
        <f t="shared" si="0"/>
        <v>-0.14499999999999999</v>
      </c>
      <c r="H25" s="2">
        <f t="shared" si="0"/>
        <v>-0.502</v>
      </c>
      <c r="I25" s="2">
        <f t="shared" si="0"/>
        <v>-0.51200000000000001</v>
      </c>
      <c r="J25" s="2">
        <f t="shared" si="0"/>
        <v>-0.20600000000000002</v>
      </c>
      <c r="K25" s="2">
        <f t="shared" si="0"/>
        <v>-0.46750000000000014</v>
      </c>
      <c r="L25" s="2">
        <f t="shared" si="0"/>
        <v>0.67200000000000004</v>
      </c>
      <c r="M25" s="2">
        <f t="shared" si="0"/>
        <v>2.4675000000000002</v>
      </c>
    </row>
    <row r="26" spans="3:13">
      <c r="C26" s="2" t="s">
        <v>26</v>
      </c>
      <c r="D26" s="2">
        <f>STDEV(D5:D24)</f>
        <v>0.15532309280300863</v>
      </c>
      <c r="E26" s="2">
        <f t="shared" ref="E26:M26" si="1">STDEV(E5:E24)</f>
        <v>0.19540713233764312</v>
      </c>
      <c r="F26" s="2">
        <f t="shared" si="1"/>
        <v>0.2003227658712704</v>
      </c>
      <c r="G26" s="2">
        <f t="shared" si="1"/>
        <v>5.4820280534622783E-2</v>
      </c>
      <c r="H26" s="2">
        <f t="shared" si="1"/>
        <v>6.1353162317160648E-2</v>
      </c>
      <c r="I26" s="2">
        <f t="shared" si="1"/>
        <v>8.544619729150621E-2</v>
      </c>
      <c r="J26" s="2">
        <f t="shared" si="1"/>
        <v>0.23671879831074727</v>
      </c>
      <c r="K26" s="2">
        <f t="shared" si="1"/>
        <v>0.27101903215359896</v>
      </c>
      <c r="L26" s="2">
        <f t="shared" si="1"/>
        <v>0.28250011644152223</v>
      </c>
      <c r="M26" s="2">
        <f t="shared" si="1"/>
        <v>0.322814514119663</v>
      </c>
    </row>
    <row r="27" spans="3:13">
      <c r="C27" s="2" t="s">
        <v>27</v>
      </c>
      <c r="D27" s="2">
        <f>D26*$A$1</f>
        <v>7.2588415742454448E-2</v>
      </c>
      <c r="E27" s="2">
        <f t="shared" ref="E27:M27" si="2">E26*$A$1</f>
        <v>9.1321218919810876E-2</v>
      </c>
      <c r="F27" s="2">
        <f t="shared" si="2"/>
        <v>9.3618482283147508E-2</v>
      </c>
      <c r="G27" s="2">
        <f t="shared" si="2"/>
        <v>2.5619611628594236E-2</v>
      </c>
      <c r="H27" s="2">
        <f t="shared" si="2"/>
        <v>2.8672676889331689E-2</v>
      </c>
      <c r="I27" s="2">
        <f t="shared" si="2"/>
        <v>3.9932272662597253E-2</v>
      </c>
      <c r="J27" s="2">
        <f t="shared" si="2"/>
        <v>0.11062773883615269</v>
      </c>
      <c r="K27" s="2">
        <f t="shared" si="2"/>
        <v>0.12665754863015452</v>
      </c>
      <c r="L27" s="2">
        <f t="shared" si="2"/>
        <v>0.13202309797910358</v>
      </c>
      <c r="M27" s="2">
        <f t="shared" si="2"/>
        <v>0.1508635563182826</v>
      </c>
    </row>
    <row r="28" spans="3:13">
      <c r="C28" s="2" t="s">
        <v>28</v>
      </c>
      <c r="D28" s="2">
        <v>0.08</v>
      </c>
      <c r="E28" s="7">
        <v>0.1</v>
      </c>
      <c r="F28" s="7">
        <v>0.1</v>
      </c>
      <c r="G28" s="2">
        <v>2.5999999999999999E-2</v>
      </c>
      <c r="H28" s="2">
        <v>2.9000000000000001E-2</v>
      </c>
      <c r="I28" s="2">
        <v>0.04</v>
      </c>
      <c r="J28" s="2">
        <v>0.12</v>
      </c>
      <c r="K28" s="2">
        <v>0.13</v>
      </c>
      <c r="L28" s="2">
        <v>0.14000000000000001</v>
      </c>
      <c r="M28" s="2">
        <v>0.16</v>
      </c>
    </row>
    <row r="29" spans="3:13">
      <c r="C29" s="2" t="s">
        <v>29</v>
      </c>
      <c r="D29" s="2">
        <v>2.5299999999999998</v>
      </c>
      <c r="E29" s="2">
        <v>1.1299999999999999</v>
      </c>
      <c r="F29" s="2">
        <v>0.37</v>
      </c>
      <c r="G29" s="2">
        <v>-0.14499999999999999</v>
      </c>
      <c r="H29" s="7">
        <v>-0.502</v>
      </c>
      <c r="I29" s="2">
        <v>-0.51</v>
      </c>
      <c r="J29" s="2">
        <v>-0.21</v>
      </c>
      <c r="K29" s="2">
        <v>-0.47</v>
      </c>
      <c r="L29" s="2">
        <v>0.67</v>
      </c>
      <c r="M29" s="2">
        <v>2.4700000000000002</v>
      </c>
    </row>
    <row r="30" spans="3:13">
      <c r="C30" s="2" t="s">
        <v>46</v>
      </c>
      <c r="D30" s="2">
        <v>0.155</v>
      </c>
      <c r="E30" s="2">
        <v>0.19500000000000001</v>
      </c>
      <c r="F30" s="8">
        <v>0.2</v>
      </c>
      <c r="G30" s="2">
        <v>5.5E-2</v>
      </c>
      <c r="H30" s="2">
        <v>6.0999999999999999E-2</v>
      </c>
      <c r="I30" s="2">
        <v>8.5000000000000006E-2</v>
      </c>
      <c r="J30" s="2">
        <v>0.23699999999999999</v>
      </c>
      <c r="K30" s="2">
        <v>0.27100000000000002</v>
      </c>
      <c r="L30" s="2">
        <v>0.28299999999999997</v>
      </c>
      <c r="M30" s="2">
        <v>0.32300000000000001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N31"/>
  <sheetViews>
    <sheetView workbookViewId="0">
      <selection activeCell="E27" sqref="E27:N27"/>
    </sheetView>
  </sheetViews>
  <sheetFormatPr baseColWidth="10" defaultRowHeight="15"/>
  <sheetData>
    <row r="1" spans="1:14">
      <c r="A1">
        <v>0.46733820729745601</v>
      </c>
    </row>
    <row r="3" spans="1:14">
      <c r="H3" t="s">
        <v>22</v>
      </c>
    </row>
    <row r="5" spans="1:14">
      <c r="D5" t="s">
        <v>19</v>
      </c>
      <c r="E5" t="s">
        <v>0</v>
      </c>
      <c r="F5" t="s">
        <v>1</v>
      </c>
      <c r="G5" t="s">
        <v>2</v>
      </c>
      <c r="H5" t="s">
        <v>3</v>
      </c>
      <c r="I5" t="s">
        <v>4</v>
      </c>
      <c r="J5" t="s">
        <v>5</v>
      </c>
      <c r="K5" t="s">
        <v>6</v>
      </c>
      <c r="L5" t="s">
        <v>7</v>
      </c>
      <c r="M5" t="s">
        <v>8</v>
      </c>
      <c r="N5" t="s">
        <v>9</v>
      </c>
    </row>
    <row r="6" spans="1:14">
      <c r="D6">
        <v>1</v>
      </c>
      <c r="E6">
        <v>4.3499999999999996</v>
      </c>
      <c r="F6">
        <v>1.18</v>
      </c>
      <c r="G6">
        <v>0.25</v>
      </c>
      <c r="H6">
        <v>-0.02</v>
      </c>
      <c r="I6">
        <v>-0.27</v>
      </c>
      <c r="J6">
        <v>-0.28000000000000003</v>
      </c>
      <c r="K6">
        <v>-0.16</v>
      </c>
      <c r="L6">
        <v>-0.3</v>
      </c>
      <c r="M6">
        <v>1.19</v>
      </c>
      <c r="N6">
        <v>4.0199999999999996</v>
      </c>
    </row>
    <row r="7" spans="1:14">
      <c r="D7">
        <v>2</v>
      </c>
      <c r="E7">
        <v>4.68</v>
      </c>
      <c r="F7">
        <v>1.45</v>
      </c>
      <c r="G7">
        <v>0.37</v>
      </c>
      <c r="H7">
        <v>-0.12</v>
      </c>
      <c r="I7">
        <v>-0.46</v>
      </c>
      <c r="J7">
        <v>-0.46</v>
      </c>
      <c r="K7">
        <v>-0.26</v>
      </c>
      <c r="L7">
        <v>-0.22</v>
      </c>
      <c r="M7">
        <v>1.4</v>
      </c>
      <c r="N7">
        <v>4.49</v>
      </c>
    </row>
    <row r="8" spans="1:14">
      <c r="D8">
        <v>3</v>
      </c>
      <c r="E8">
        <v>4.41</v>
      </c>
      <c r="F8">
        <v>1.67</v>
      </c>
      <c r="G8">
        <v>0.5</v>
      </c>
      <c r="H8">
        <v>-0.17</v>
      </c>
      <c r="I8">
        <v>-0.44</v>
      </c>
      <c r="J8">
        <v>-0.39</v>
      </c>
      <c r="K8">
        <v>-0.18</v>
      </c>
      <c r="L8">
        <v>-0.48</v>
      </c>
      <c r="M8">
        <v>0.83</v>
      </c>
      <c r="N8">
        <v>4.08</v>
      </c>
    </row>
    <row r="9" spans="1:14">
      <c r="D9">
        <v>4</v>
      </c>
      <c r="E9">
        <v>4.08</v>
      </c>
      <c r="F9">
        <v>1.3</v>
      </c>
      <c r="G9">
        <v>0.38</v>
      </c>
      <c r="H9">
        <v>-0.11</v>
      </c>
      <c r="I9">
        <v>-0.47</v>
      </c>
      <c r="J9">
        <v>-0.47</v>
      </c>
      <c r="K9">
        <v>-0.23</v>
      </c>
      <c r="L9">
        <v>-0.22</v>
      </c>
      <c r="M9">
        <v>1.21</v>
      </c>
      <c r="N9">
        <v>3.78</v>
      </c>
    </row>
    <row r="10" spans="1:14">
      <c r="D10">
        <v>5</v>
      </c>
      <c r="E10">
        <v>4.32</v>
      </c>
      <c r="F10">
        <v>1.33</v>
      </c>
      <c r="G10">
        <v>0.34</v>
      </c>
      <c r="H10">
        <v>-0.1</v>
      </c>
      <c r="I10">
        <v>-0.46</v>
      </c>
      <c r="J10">
        <v>-0.46</v>
      </c>
      <c r="K10">
        <v>-0.23</v>
      </c>
      <c r="L10">
        <v>-0.21</v>
      </c>
      <c r="M10">
        <v>1.37</v>
      </c>
      <c r="N10">
        <v>4.1900000000000004</v>
      </c>
    </row>
    <row r="11" spans="1:14">
      <c r="D11">
        <v>6</v>
      </c>
      <c r="E11">
        <v>4.96</v>
      </c>
      <c r="F11">
        <v>1.66</v>
      </c>
      <c r="G11">
        <v>0.5</v>
      </c>
      <c r="H11">
        <v>-0.12</v>
      </c>
      <c r="I11">
        <v>-0.35</v>
      </c>
      <c r="J11">
        <v>-0.3</v>
      </c>
      <c r="K11">
        <v>-0.14000000000000001</v>
      </c>
      <c r="L11">
        <v>-0.55000000000000004</v>
      </c>
      <c r="M11">
        <v>0.72</v>
      </c>
      <c r="N11">
        <v>3.54</v>
      </c>
    </row>
    <row r="12" spans="1:14">
      <c r="D12">
        <v>7</v>
      </c>
      <c r="E12">
        <v>4.38</v>
      </c>
      <c r="F12">
        <v>1.41</v>
      </c>
      <c r="G12">
        <v>0.37</v>
      </c>
      <c r="H12">
        <v>-0.1</v>
      </c>
      <c r="I12">
        <v>-0.43</v>
      </c>
      <c r="J12">
        <v>-0.41</v>
      </c>
      <c r="K12">
        <v>-0.23</v>
      </c>
      <c r="L12">
        <v>-0.22</v>
      </c>
      <c r="M12">
        <v>1.32</v>
      </c>
      <c r="N12">
        <v>4.18</v>
      </c>
    </row>
    <row r="13" spans="1:14">
      <c r="D13">
        <v>8</v>
      </c>
      <c r="E13">
        <v>4.46</v>
      </c>
      <c r="F13">
        <v>1.66</v>
      </c>
      <c r="G13">
        <v>0.5</v>
      </c>
      <c r="H13">
        <v>-0.17</v>
      </c>
      <c r="I13">
        <v>-0.43</v>
      </c>
      <c r="J13">
        <v>-0.39</v>
      </c>
      <c r="K13">
        <v>-0.21</v>
      </c>
      <c r="L13">
        <v>-0.56000000000000005</v>
      </c>
      <c r="M13">
        <v>0.72</v>
      </c>
      <c r="N13">
        <v>3.49</v>
      </c>
    </row>
    <row r="14" spans="1:14">
      <c r="D14">
        <v>9</v>
      </c>
      <c r="E14">
        <v>4.42</v>
      </c>
      <c r="F14">
        <v>1.4</v>
      </c>
      <c r="G14">
        <v>0.34</v>
      </c>
      <c r="H14">
        <v>-0.12</v>
      </c>
      <c r="I14">
        <v>-0.42</v>
      </c>
      <c r="J14">
        <v>-0.44</v>
      </c>
      <c r="K14">
        <v>-0.24</v>
      </c>
      <c r="L14">
        <v>-0.16</v>
      </c>
      <c r="M14">
        <v>1.44</v>
      </c>
      <c r="N14">
        <v>4.47</v>
      </c>
    </row>
    <row r="15" spans="1:14">
      <c r="D15">
        <v>10</v>
      </c>
      <c r="E15">
        <v>4.34</v>
      </c>
      <c r="F15">
        <v>1.53</v>
      </c>
      <c r="G15">
        <v>0.42</v>
      </c>
      <c r="H15">
        <v>-0.13</v>
      </c>
      <c r="I15">
        <v>-0.36</v>
      </c>
      <c r="J15">
        <v>-0.33</v>
      </c>
      <c r="K15">
        <v>-0.18</v>
      </c>
      <c r="L15">
        <v>-0.53</v>
      </c>
      <c r="M15">
        <v>0.76</v>
      </c>
      <c r="N15">
        <v>3.41</v>
      </c>
    </row>
    <row r="16" spans="1:14">
      <c r="D16">
        <v>11</v>
      </c>
      <c r="E16">
        <v>4.41</v>
      </c>
      <c r="F16">
        <v>1.7</v>
      </c>
      <c r="G16">
        <v>0.51</v>
      </c>
      <c r="H16">
        <v>-0.16</v>
      </c>
      <c r="I16">
        <v>-0.44</v>
      </c>
      <c r="J16">
        <v>-0.39</v>
      </c>
      <c r="K16">
        <v>-0.22</v>
      </c>
      <c r="L16">
        <v>-0.56999999999999995</v>
      </c>
      <c r="M16">
        <v>0.76</v>
      </c>
      <c r="N16">
        <v>3.71</v>
      </c>
    </row>
    <row r="17" spans="4:14">
      <c r="D17">
        <v>12</v>
      </c>
      <c r="E17">
        <v>4.43</v>
      </c>
      <c r="F17">
        <v>1.41</v>
      </c>
      <c r="G17">
        <v>0.32</v>
      </c>
      <c r="H17">
        <v>-0.15</v>
      </c>
      <c r="I17">
        <v>-0.52</v>
      </c>
      <c r="J17">
        <v>-0.54</v>
      </c>
      <c r="K17">
        <v>-0.3</v>
      </c>
      <c r="L17">
        <v>-0.28999999999999998</v>
      </c>
      <c r="M17">
        <v>1.31</v>
      </c>
      <c r="N17">
        <v>4.3899999999999997</v>
      </c>
    </row>
    <row r="18" spans="4:14">
      <c r="D18">
        <v>13</v>
      </c>
      <c r="E18">
        <v>4.45</v>
      </c>
      <c r="F18">
        <v>1.61</v>
      </c>
      <c r="G18">
        <v>0.43</v>
      </c>
      <c r="H18">
        <v>-0.17</v>
      </c>
      <c r="I18">
        <v>-0.44</v>
      </c>
      <c r="J18">
        <v>-0.42</v>
      </c>
      <c r="K18">
        <v>-0.21</v>
      </c>
      <c r="L18">
        <v>-0.51</v>
      </c>
      <c r="M18">
        <v>0.91</v>
      </c>
      <c r="N18">
        <v>3.7</v>
      </c>
    </row>
    <row r="19" spans="4:14">
      <c r="D19">
        <v>14</v>
      </c>
      <c r="E19">
        <v>4.34</v>
      </c>
      <c r="F19">
        <v>1.27</v>
      </c>
      <c r="G19">
        <v>0.26</v>
      </c>
      <c r="H19">
        <v>-0.13</v>
      </c>
      <c r="I19">
        <v>-0.43</v>
      </c>
      <c r="J19">
        <v>-0.44</v>
      </c>
      <c r="K19">
        <v>-0.24</v>
      </c>
      <c r="L19">
        <v>-0.17</v>
      </c>
      <c r="M19">
        <v>1.47</v>
      </c>
      <c r="N19">
        <v>4.59</v>
      </c>
    </row>
    <row r="20" spans="4:14">
      <c r="D20">
        <v>15</v>
      </c>
      <c r="E20">
        <v>4.3099999999999996</v>
      </c>
      <c r="F20">
        <v>1.26</v>
      </c>
      <c r="G20">
        <v>0.27</v>
      </c>
      <c r="H20">
        <v>-0.14000000000000001</v>
      </c>
      <c r="I20">
        <v>-0.48</v>
      </c>
      <c r="J20">
        <v>-0.47</v>
      </c>
      <c r="K20">
        <v>-0.27</v>
      </c>
      <c r="L20">
        <v>-0.22</v>
      </c>
      <c r="M20">
        <v>1.42</v>
      </c>
      <c r="N20">
        <v>4.51</v>
      </c>
    </row>
    <row r="21" spans="4:14">
      <c r="D21">
        <v>16</v>
      </c>
      <c r="E21">
        <v>4.41</v>
      </c>
      <c r="F21">
        <v>1.66</v>
      </c>
      <c r="G21">
        <v>0.56000000000000005</v>
      </c>
      <c r="H21">
        <v>-0.16</v>
      </c>
      <c r="I21">
        <v>-0.49</v>
      </c>
      <c r="J21">
        <v>-0.46</v>
      </c>
      <c r="K21">
        <v>-0.21</v>
      </c>
      <c r="L21">
        <v>-0.5</v>
      </c>
      <c r="M21">
        <v>0.77</v>
      </c>
      <c r="N21">
        <v>3.36</v>
      </c>
    </row>
    <row r="22" spans="4:14">
      <c r="D22">
        <v>17</v>
      </c>
      <c r="E22">
        <v>4.66</v>
      </c>
      <c r="F22">
        <v>1.42</v>
      </c>
      <c r="G22">
        <v>0.35</v>
      </c>
      <c r="H22">
        <v>-0.13</v>
      </c>
      <c r="I22">
        <v>-0.48</v>
      </c>
      <c r="J22">
        <v>-0.47</v>
      </c>
      <c r="K22">
        <v>-0.25</v>
      </c>
      <c r="L22">
        <v>-0.23</v>
      </c>
      <c r="M22">
        <v>1.37</v>
      </c>
      <c r="N22">
        <v>4.1500000000000004</v>
      </c>
    </row>
    <row r="23" spans="4:14">
      <c r="D23">
        <v>18</v>
      </c>
      <c r="E23">
        <v>4.3600000000000003</v>
      </c>
      <c r="F23">
        <v>1.61</v>
      </c>
      <c r="G23">
        <v>0.48</v>
      </c>
      <c r="H23">
        <v>-0.15</v>
      </c>
      <c r="I23">
        <v>-0.37</v>
      </c>
      <c r="J23">
        <v>-0.27</v>
      </c>
      <c r="K23">
        <v>-0.03</v>
      </c>
      <c r="L23">
        <v>-0.39</v>
      </c>
      <c r="M23">
        <v>0.87</v>
      </c>
      <c r="N23">
        <v>3.86</v>
      </c>
    </row>
    <row r="24" spans="4:14">
      <c r="D24">
        <v>19</v>
      </c>
      <c r="E24">
        <v>4.26</v>
      </c>
      <c r="F24">
        <v>1.26</v>
      </c>
      <c r="G24">
        <v>0.26</v>
      </c>
      <c r="H24">
        <v>-0.13</v>
      </c>
      <c r="I24">
        <v>-0.48</v>
      </c>
      <c r="J24">
        <v>-0.45</v>
      </c>
      <c r="K24">
        <v>-0.25</v>
      </c>
      <c r="L24">
        <v>-0.24</v>
      </c>
      <c r="M24">
        <v>1.38</v>
      </c>
      <c r="N24">
        <v>4.57</v>
      </c>
    </row>
    <row r="25" spans="4:14">
      <c r="D25">
        <v>20</v>
      </c>
      <c r="E25">
        <v>4.47</v>
      </c>
      <c r="F25">
        <v>1.71</v>
      </c>
      <c r="G25">
        <v>0.54</v>
      </c>
      <c r="H25">
        <v>-0.16</v>
      </c>
      <c r="I25">
        <v>-0.43</v>
      </c>
      <c r="J25">
        <v>-0.36</v>
      </c>
      <c r="K25">
        <v>-0.18</v>
      </c>
      <c r="L25">
        <v>-0.55000000000000004</v>
      </c>
      <c r="M25">
        <v>0.81</v>
      </c>
      <c r="N25">
        <v>3.66</v>
      </c>
    </row>
    <row r="26" spans="4:14">
      <c r="D26" s="2" t="s">
        <v>30</v>
      </c>
      <c r="E26" s="2">
        <f>SUBTOTAL(101,E6:E25)</f>
        <v>4.4249999999999998</v>
      </c>
      <c r="F26" s="2">
        <f t="shared" ref="F26:N26" si="0">SUBTOTAL(101,F6:F25)</f>
        <v>1.4750000000000001</v>
      </c>
      <c r="G26" s="2">
        <f t="shared" si="0"/>
        <v>0.39750000000000002</v>
      </c>
      <c r="H26" s="2">
        <f t="shared" si="0"/>
        <v>-0.13200000000000001</v>
      </c>
      <c r="I26" s="2">
        <f t="shared" si="0"/>
        <v>-0.4325</v>
      </c>
      <c r="J26" s="2">
        <f t="shared" si="0"/>
        <v>-0.41000000000000003</v>
      </c>
      <c r="K26" s="2">
        <f t="shared" si="0"/>
        <v>-0.21099999999999999</v>
      </c>
      <c r="L26" s="2">
        <f t="shared" si="0"/>
        <v>-0.35599999999999998</v>
      </c>
      <c r="M26" s="2">
        <f t="shared" si="0"/>
        <v>1.1014999999999999</v>
      </c>
      <c r="N26" s="2">
        <f t="shared" si="0"/>
        <v>4.0075000000000003</v>
      </c>
    </row>
    <row r="27" spans="4:14">
      <c r="D27" s="2" t="s">
        <v>31</v>
      </c>
      <c r="E27" s="2">
        <f>STDEV(E6:E25)</f>
        <v>0.17887072662150952</v>
      </c>
      <c r="F27" s="2">
        <f t="shared" ref="F27:N27" si="1">STDEV(F6:F25)</f>
        <v>0.17425027372930171</v>
      </c>
      <c r="G27" s="2">
        <f t="shared" si="1"/>
        <v>0.1004660193927857</v>
      </c>
      <c r="H27" s="2">
        <f t="shared" si="1"/>
        <v>3.4732057086698589E-2</v>
      </c>
      <c r="I27" s="2">
        <f t="shared" si="1"/>
        <v>5.7754015581511185E-2</v>
      </c>
      <c r="J27" s="2">
        <f t="shared" si="1"/>
        <v>7.1598294598919282E-2</v>
      </c>
      <c r="K27" s="2">
        <f t="shared" si="1"/>
        <v>5.757375132910187E-2</v>
      </c>
      <c r="L27" s="2">
        <f t="shared" si="1"/>
        <v>0.15544164584550019</v>
      </c>
      <c r="M27" s="2">
        <f t="shared" si="1"/>
        <v>0.29528353902825849</v>
      </c>
      <c r="N27" s="2">
        <f t="shared" si="1"/>
        <v>0.41230896692956437</v>
      </c>
    </row>
    <row r="28" spans="4:14">
      <c r="D28" s="2" t="s">
        <v>32</v>
      </c>
      <c r="E28" s="2">
        <f>E27*$A$1</f>
        <v>8.3593124717289594E-2</v>
      </c>
      <c r="F28" s="2">
        <f t="shared" ref="F28:N28" si="2">F27*$A$1</f>
        <v>8.1433810545742863E-2</v>
      </c>
      <c r="G28" s="2">
        <f t="shared" si="2"/>
        <v>4.6951609397335919E-2</v>
      </c>
      <c r="H28" s="2">
        <f t="shared" si="2"/>
        <v>1.623161729465062E-2</v>
      </c>
      <c r="I28" s="2">
        <f t="shared" si="2"/>
        <v>2.6990658106092778E-2</v>
      </c>
      <c r="J28" s="2">
        <f t="shared" si="2"/>
        <v>3.3460618643414063E-2</v>
      </c>
      <c r="K28" s="2">
        <f t="shared" si="2"/>
        <v>2.6906413733531993E-2</v>
      </c>
      <c r="L28" s="2">
        <f t="shared" si="2"/>
        <v>7.2643820108802104E-2</v>
      </c>
      <c r="M28" s="2">
        <f t="shared" si="2"/>
        <v>0.13799727977391471</v>
      </c>
      <c r="N28" s="2">
        <f t="shared" si="2"/>
        <v>0.19268773345752868</v>
      </c>
    </row>
    <row r="29" spans="4:14">
      <c r="D29" s="2" t="s">
        <v>33</v>
      </c>
      <c r="E29" s="2">
        <v>0.09</v>
      </c>
      <c r="F29" s="2">
        <v>0.09</v>
      </c>
      <c r="G29" s="2">
        <v>0.05</v>
      </c>
      <c r="H29" s="2">
        <v>1.7000000000000001E-2</v>
      </c>
      <c r="I29" s="2">
        <v>2.7E-2</v>
      </c>
      <c r="J29" s="2">
        <v>0.04</v>
      </c>
      <c r="K29" s="2">
        <v>2.7E-2</v>
      </c>
      <c r="L29" s="2">
        <v>0.08</v>
      </c>
      <c r="M29" s="2">
        <v>0.14000000000000001</v>
      </c>
      <c r="N29" s="7">
        <v>0.2</v>
      </c>
    </row>
    <row r="30" spans="4:14">
      <c r="D30" s="2" t="s">
        <v>34</v>
      </c>
      <c r="E30" s="2">
        <v>4.43</v>
      </c>
      <c r="F30" s="2">
        <v>1.48</v>
      </c>
      <c r="G30" s="7">
        <v>0.4</v>
      </c>
      <c r="H30" s="2">
        <v>-0.13200000000000001</v>
      </c>
      <c r="I30" s="2">
        <v>-0.433</v>
      </c>
      <c r="J30" s="2">
        <v>-0.41</v>
      </c>
      <c r="K30" s="2">
        <v>-0.21099999999999999</v>
      </c>
      <c r="L30" s="2">
        <v>-0.36</v>
      </c>
      <c r="M30" s="7">
        <v>1.1000000000000001</v>
      </c>
      <c r="N30" s="2">
        <v>4.01</v>
      </c>
    </row>
    <row r="31" spans="4:14">
      <c r="D31" s="2" t="s">
        <v>46</v>
      </c>
      <c r="E31" s="2">
        <v>0.17899999999999999</v>
      </c>
      <c r="F31" s="2">
        <v>0.17399999999999999</v>
      </c>
      <c r="G31" s="8">
        <v>0.1</v>
      </c>
      <c r="H31" s="2">
        <v>3.5000000000000003E-2</v>
      </c>
      <c r="I31" s="2">
        <v>5.8000000000000003E-2</v>
      </c>
      <c r="J31" s="2">
        <v>7.1999999999999995E-2</v>
      </c>
      <c r="K31" s="2">
        <v>5.8000000000000003E-2</v>
      </c>
      <c r="L31" s="2">
        <v>0.155</v>
      </c>
      <c r="M31" s="2">
        <v>0.29499999999999998</v>
      </c>
      <c r="N31" s="2">
        <v>0.41199999999999998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1:M10"/>
  <sheetViews>
    <sheetView topLeftCell="A27" zoomScaleNormal="100" workbookViewId="0">
      <selection activeCell="P43" sqref="P43"/>
    </sheetView>
  </sheetViews>
  <sheetFormatPr baseColWidth="10" defaultRowHeight="15"/>
  <sheetData>
    <row r="1" spans="2:13" ht="21">
      <c r="F1" s="4" t="s">
        <v>51</v>
      </c>
    </row>
    <row r="2" spans="2:13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</row>
    <row r="3" spans="2:13">
      <c r="B3" t="s">
        <v>23</v>
      </c>
      <c r="C3" t="s">
        <v>35</v>
      </c>
      <c r="D3">
        <v>0.45333333333333337</v>
      </c>
      <c r="E3">
        <v>0.52</v>
      </c>
      <c r="F3">
        <v>-6.055555555555555E-2</v>
      </c>
      <c r="G3">
        <v>-0.10722222222222226</v>
      </c>
      <c r="H3">
        <v>-0.29444444444444445</v>
      </c>
      <c r="I3">
        <v>-0.29888888888888882</v>
      </c>
      <c r="J3">
        <v>-0.25222222222222229</v>
      </c>
      <c r="K3">
        <v>-1.0100000000000002</v>
      </c>
      <c r="L3">
        <v>-0.13888888888888892</v>
      </c>
      <c r="M3">
        <v>0.12166666666666669</v>
      </c>
    </row>
    <row r="4" spans="2:13">
      <c r="C4" t="s">
        <v>36</v>
      </c>
      <c r="D4">
        <v>1.5825</v>
      </c>
      <c r="E4">
        <v>0.74399999999999999</v>
      </c>
      <c r="F4">
        <v>9.9500000000000005E-2</v>
      </c>
      <c r="G4">
        <v>-0.13949999999999996</v>
      </c>
      <c r="H4">
        <v>-0.42849999999999994</v>
      </c>
      <c r="I4">
        <v>-0.4830000000000001</v>
      </c>
      <c r="J4">
        <v>-0.30249999999999999</v>
      </c>
      <c r="K4">
        <v>-0.71800000000000019</v>
      </c>
      <c r="L4">
        <v>0.21800000000000003</v>
      </c>
      <c r="M4">
        <v>1.2369999999999999</v>
      </c>
    </row>
    <row r="5" spans="2:13">
      <c r="C5" t="s">
        <v>37</v>
      </c>
      <c r="D5">
        <v>2.5290000000000008</v>
      </c>
      <c r="E5">
        <v>1.1254999999999999</v>
      </c>
      <c r="F5">
        <v>0.37349999999999994</v>
      </c>
      <c r="G5">
        <v>-0.14499999999999999</v>
      </c>
      <c r="H5">
        <v>-0.502</v>
      </c>
      <c r="I5">
        <v>-0.51200000000000001</v>
      </c>
      <c r="J5">
        <v>-0.20600000000000002</v>
      </c>
      <c r="K5">
        <v>-0.46750000000000014</v>
      </c>
      <c r="L5">
        <v>0.67200000000000004</v>
      </c>
      <c r="M5">
        <v>2.4675000000000002</v>
      </c>
    </row>
    <row r="6" spans="2:13">
      <c r="C6" t="s">
        <v>38</v>
      </c>
      <c r="D6">
        <v>4.4249999999999998</v>
      </c>
      <c r="E6">
        <v>1.4750000000000001</v>
      </c>
      <c r="F6">
        <v>0.39750000000000002</v>
      </c>
      <c r="G6">
        <v>-0.13200000000000001</v>
      </c>
      <c r="H6">
        <v>-0.4325</v>
      </c>
      <c r="I6">
        <v>-0.41000000000000003</v>
      </c>
      <c r="J6">
        <v>-0.21099999999999999</v>
      </c>
      <c r="K6">
        <v>-0.35599999999999998</v>
      </c>
      <c r="L6">
        <v>1.1014999999999999</v>
      </c>
      <c r="M6">
        <v>4.0075000000000003</v>
      </c>
    </row>
    <row r="7" spans="2:13">
      <c r="B7" t="s">
        <v>27</v>
      </c>
      <c r="C7" t="s">
        <v>35</v>
      </c>
      <c r="D7">
        <v>0.26839391594752493</v>
      </c>
      <c r="E7">
        <v>0.28754539283594255</v>
      </c>
      <c r="F7">
        <v>0.17093074697501884</v>
      </c>
      <c r="G7">
        <v>2.6746204910681699E-2</v>
      </c>
      <c r="H7">
        <v>0.11083757178981074</v>
      </c>
      <c r="I7">
        <v>4.4177301716245135E-2</v>
      </c>
      <c r="J7">
        <v>4.3189807560628832E-2</v>
      </c>
      <c r="K7">
        <v>0.1631311273359011</v>
      </c>
      <c r="L7">
        <v>0.29339571529188013</v>
      </c>
      <c r="M7">
        <v>0.28270229612667475</v>
      </c>
    </row>
    <row r="8" spans="2:13">
      <c r="C8" t="s">
        <v>36</v>
      </c>
      <c r="D8">
        <v>0.24183236908412872</v>
      </c>
      <c r="E8">
        <v>0.20366122541328832</v>
      </c>
      <c r="F8">
        <v>0.12309495692778252</v>
      </c>
      <c r="G8">
        <v>3.7059695797882576E-2</v>
      </c>
      <c r="H8">
        <v>5.3140825816138264E-2</v>
      </c>
      <c r="I8">
        <v>4.8242806935880012E-2</v>
      </c>
      <c r="J8">
        <v>2.7120588411564762E-2</v>
      </c>
      <c r="K8">
        <v>0.12271490279677109</v>
      </c>
      <c r="L8">
        <v>0.22500526309633878</v>
      </c>
      <c r="M8">
        <v>0.22799122790142562</v>
      </c>
    </row>
    <row r="9" spans="2:13">
      <c r="C9" t="s">
        <v>37</v>
      </c>
      <c r="D9">
        <v>0.15532309280300863</v>
      </c>
      <c r="E9">
        <v>0.19540713233764312</v>
      </c>
      <c r="F9">
        <v>0.2003227658712704</v>
      </c>
      <c r="G9">
        <v>5.4820280534622783E-2</v>
      </c>
      <c r="H9">
        <v>6.1353162317160648E-2</v>
      </c>
      <c r="I9">
        <v>8.544619729150621E-2</v>
      </c>
      <c r="J9">
        <v>0.23671879831074727</v>
      </c>
      <c r="K9">
        <v>0.27101903215359896</v>
      </c>
      <c r="L9">
        <v>0.28250011644152223</v>
      </c>
      <c r="M9">
        <v>0.322814514119663</v>
      </c>
    </row>
    <row r="10" spans="2:13">
      <c r="C10" t="s">
        <v>38</v>
      </c>
      <c r="D10">
        <v>0.17887072662150952</v>
      </c>
      <c r="E10">
        <v>0.17425027372930171</v>
      </c>
      <c r="F10">
        <v>0.1004660193927857</v>
      </c>
      <c r="G10">
        <v>3.4732057086698589E-2</v>
      </c>
      <c r="H10">
        <v>5.7754015581511185E-2</v>
      </c>
      <c r="I10">
        <v>7.1598294598919282E-2</v>
      </c>
      <c r="J10">
        <v>5.757375132910187E-2</v>
      </c>
      <c r="K10">
        <v>0.15544164584550019</v>
      </c>
      <c r="L10">
        <v>0.29528353902825849</v>
      </c>
      <c r="M10">
        <v>0.41230896692956437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D4:O34"/>
  <sheetViews>
    <sheetView tabSelected="1" topLeftCell="A38" zoomScaleNormal="100" workbookViewId="0">
      <selection activeCell="F44" sqref="F44"/>
    </sheetView>
  </sheetViews>
  <sheetFormatPr baseColWidth="10" defaultRowHeight="15"/>
  <sheetData>
    <row r="4" spans="4:15" ht="28.5">
      <c r="H4" s="20" t="s">
        <v>51</v>
      </c>
    </row>
    <row r="6" spans="4:15">
      <c r="D6" t="s">
        <v>39</v>
      </c>
      <c r="E6" t="s">
        <v>40</v>
      </c>
      <c r="F6" t="s">
        <v>0</v>
      </c>
      <c r="G6" t="s">
        <v>1</v>
      </c>
      <c r="H6" t="s">
        <v>2</v>
      </c>
      <c r="I6" t="s">
        <v>3</v>
      </c>
      <c r="J6" t="s">
        <v>4</v>
      </c>
      <c r="K6" t="s">
        <v>5</v>
      </c>
      <c r="L6" t="s">
        <v>6</v>
      </c>
      <c r="M6" t="s">
        <v>7</v>
      </c>
      <c r="N6" t="s">
        <v>8</v>
      </c>
      <c r="O6" t="s">
        <v>9</v>
      </c>
    </row>
    <row r="7" spans="4:15">
      <c r="D7" t="s">
        <v>41</v>
      </c>
      <c r="E7" t="s">
        <v>35</v>
      </c>
      <c r="F7">
        <v>0.42</v>
      </c>
      <c r="G7">
        <v>0.51</v>
      </c>
      <c r="H7">
        <v>-0.05</v>
      </c>
      <c r="I7">
        <v>-0.08</v>
      </c>
      <c r="J7">
        <v>-0.25700000000000001</v>
      </c>
      <c r="K7">
        <v>-0.29299999999999998</v>
      </c>
      <c r="L7">
        <v>-0.23300000000000001</v>
      </c>
      <c r="M7">
        <v>-0.97</v>
      </c>
      <c r="N7">
        <v>-0.03</v>
      </c>
      <c r="O7">
        <v>0.18</v>
      </c>
    </row>
    <row r="8" spans="4:15">
      <c r="D8" t="s">
        <v>45</v>
      </c>
      <c r="F8">
        <v>0.45</v>
      </c>
      <c r="G8">
        <v>0.52</v>
      </c>
      <c r="H8">
        <v>-0.06</v>
      </c>
      <c r="I8">
        <v>-0.107</v>
      </c>
      <c r="J8">
        <v>-0.28999999999999998</v>
      </c>
      <c r="K8">
        <v>-0.29899999999999999</v>
      </c>
      <c r="L8">
        <v>-0.252</v>
      </c>
      <c r="M8">
        <v>-1.01</v>
      </c>
      <c r="N8">
        <v>-0.14000000000000001</v>
      </c>
      <c r="O8">
        <v>0.12</v>
      </c>
    </row>
    <row r="9" spans="4:15">
      <c r="D9" t="s">
        <v>42</v>
      </c>
      <c r="F9">
        <f>F8-F7</f>
        <v>3.0000000000000027E-2</v>
      </c>
      <c r="G9">
        <f>G8-G7</f>
        <v>1.0000000000000009E-2</v>
      </c>
      <c r="H9">
        <f>0.06-0.05</f>
        <v>9.999999999999995E-3</v>
      </c>
      <c r="I9">
        <f>0.107-0.08</f>
        <v>2.6999999999999996E-2</v>
      </c>
      <c r="J9">
        <f>0.29-0.257</f>
        <v>3.2999999999999974E-2</v>
      </c>
      <c r="K9">
        <f>0.299-0.293</f>
        <v>6.0000000000000053E-3</v>
      </c>
      <c r="L9">
        <f>0.252-0.233</f>
        <v>1.8999999999999989E-2</v>
      </c>
      <c r="M9">
        <f>1.01-0.97</f>
        <v>4.0000000000000036E-2</v>
      </c>
      <c r="N9">
        <f>0.14-0.03</f>
        <v>0.11000000000000001</v>
      </c>
      <c r="O9">
        <f>0.18-0.12</f>
        <v>0.06</v>
      </c>
    </row>
    <row r="10" spans="4:15">
      <c r="D10" t="s">
        <v>43</v>
      </c>
      <c r="F10" t="s">
        <v>48</v>
      </c>
      <c r="G10" t="s">
        <v>48</v>
      </c>
      <c r="H10" t="s">
        <v>49</v>
      </c>
      <c r="I10" t="s">
        <v>49</v>
      </c>
      <c r="J10" t="s">
        <v>49</v>
      </c>
      <c r="K10" t="s">
        <v>49</v>
      </c>
      <c r="L10" t="s">
        <v>49</v>
      </c>
      <c r="M10" t="s">
        <v>49</v>
      </c>
      <c r="N10" t="s">
        <v>49</v>
      </c>
      <c r="O10" t="s">
        <v>49</v>
      </c>
    </row>
    <row r="11" spans="4:15">
      <c r="D11" t="s">
        <v>44</v>
      </c>
      <c r="F11" s="18">
        <f>AVERAGE(F9:O9)</f>
        <v>3.4500000000000003E-2</v>
      </c>
    </row>
    <row r="12" spans="4:15">
      <c r="D12" t="s">
        <v>47</v>
      </c>
      <c r="E12" t="s">
        <v>36</v>
      </c>
      <c r="F12">
        <v>1.67</v>
      </c>
      <c r="G12">
        <v>0.1</v>
      </c>
      <c r="H12">
        <v>0.13</v>
      </c>
      <c r="I12">
        <v>-9.7000000000000003E-2</v>
      </c>
      <c r="J12">
        <v>-0.38500000000000001</v>
      </c>
      <c r="K12">
        <v>-0.45200000000000001</v>
      </c>
      <c r="L12">
        <v>-0.26900000000000002</v>
      </c>
      <c r="M12">
        <v>-0.66</v>
      </c>
      <c r="N12">
        <v>0.22</v>
      </c>
      <c r="O12">
        <v>1.29</v>
      </c>
    </row>
    <row r="13" spans="4:15">
      <c r="D13" t="s">
        <v>45</v>
      </c>
      <c r="F13" s="13">
        <v>1.58</v>
      </c>
      <c r="G13" s="14">
        <v>0.74</v>
      </c>
      <c r="H13" s="14">
        <v>0.1</v>
      </c>
      <c r="I13" s="15">
        <v>-0.14000000000000001</v>
      </c>
      <c r="J13" s="16">
        <v>-0.439</v>
      </c>
      <c r="K13" s="16">
        <v>-0.48299999999999998</v>
      </c>
      <c r="L13" s="16">
        <v>-0.30299999999999999</v>
      </c>
      <c r="M13" s="16">
        <v>-0.72</v>
      </c>
      <c r="N13" s="16">
        <v>0.22</v>
      </c>
      <c r="O13" s="17">
        <v>1.24</v>
      </c>
    </row>
    <row r="14" spans="4:15">
      <c r="D14" t="s">
        <v>42</v>
      </c>
      <c r="F14">
        <f>F12-F13</f>
        <v>8.9999999999999858E-2</v>
      </c>
      <c r="G14" s="19" t="s">
        <v>52</v>
      </c>
      <c r="H14" s="19">
        <f>H12-H13</f>
        <v>0.03</v>
      </c>
      <c r="I14">
        <f>0.14-0.097</f>
        <v>4.300000000000001E-2</v>
      </c>
      <c r="J14">
        <f>0.439-0.385</f>
        <v>5.3999999999999992E-2</v>
      </c>
      <c r="K14">
        <f>0.483-0.452</f>
        <v>3.0999999999999972E-2</v>
      </c>
      <c r="L14">
        <f>0.303-0.269</f>
        <v>3.3999999999999975E-2</v>
      </c>
      <c r="M14">
        <f>0.72-0.66</f>
        <v>5.9999999999999942E-2</v>
      </c>
      <c r="N14">
        <v>0</v>
      </c>
      <c r="O14">
        <f>1.29-1.24</f>
        <v>5.0000000000000044E-2</v>
      </c>
    </row>
    <row r="15" spans="4:15">
      <c r="D15" t="s">
        <v>43</v>
      </c>
      <c r="F15" t="s">
        <v>49</v>
      </c>
      <c r="G15" t="s">
        <v>48</v>
      </c>
      <c r="H15" t="s">
        <v>49</v>
      </c>
      <c r="I15" t="s">
        <v>49</v>
      </c>
      <c r="J15" t="s">
        <v>49</v>
      </c>
      <c r="K15" t="s">
        <v>49</v>
      </c>
      <c r="L15" t="s">
        <v>49</v>
      </c>
      <c r="M15" t="s">
        <v>49</v>
      </c>
      <c r="N15" t="s">
        <v>50</v>
      </c>
      <c r="O15" t="s">
        <v>49</v>
      </c>
    </row>
    <row r="16" spans="4:15">
      <c r="D16" t="s">
        <v>44</v>
      </c>
      <c r="F16" s="18">
        <f>AVERAGE(F14:O14)</f>
        <v>4.3555555555555535E-2</v>
      </c>
    </row>
    <row r="17" spans="4:15">
      <c r="D17" t="s">
        <v>47</v>
      </c>
      <c r="E17" t="s">
        <v>37</v>
      </c>
      <c r="F17">
        <v>2.59</v>
      </c>
      <c r="G17">
        <v>1.1599999999999999</v>
      </c>
      <c r="H17">
        <v>0.26</v>
      </c>
      <c r="I17">
        <v>-0.114</v>
      </c>
      <c r="J17">
        <v>-0.42</v>
      </c>
      <c r="K17">
        <v>-0.44</v>
      </c>
      <c r="L17">
        <v>-0.23</v>
      </c>
      <c r="M17">
        <v>-0.42</v>
      </c>
      <c r="N17">
        <v>0.7</v>
      </c>
      <c r="O17">
        <v>2.46</v>
      </c>
    </row>
    <row r="18" spans="4:15">
      <c r="D18" t="s">
        <v>45</v>
      </c>
      <c r="F18" s="13">
        <v>2.5299999999999998</v>
      </c>
      <c r="G18" s="16">
        <v>1.1299999999999999</v>
      </c>
      <c r="H18" s="16">
        <v>0.37</v>
      </c>
      <c r="I18" s="16">
        <v>-0.14499999999999999</v>
      </c>
      <c r="J18" s="14">
        <v>-0.502</v>
      </c>
      <c r="K18" s="16">
        <v>-0.51</v>
      </c>
      <c r="L18" s="16">
        <v>-0.21</v>
      </c>
      <c r="M18" s="16">
        <v>-0.47</v>
      </c>
      <c r="N18" s="16">
        <v>0.67</v>
      </c>
      <c r="O18" s="17">
        <v>2.4700000000000002</v>
      </c>
    </row>
    <row r="19" spans="4:15">
      <c r="D19" t="s">
        <v>42</v>
      </c>
      <c r="F19">
        <f>F17-F18</f>
        <v>6.0000000000000053E-2</v>
      </c>
      <c r="G19">
        <f>G17-G18</f>
        <v>3.0000000000000027E-2</v>
      </c>
      <c r="H19">
        <f>H18-H17</f>
        <v>0.10999999999999999</v>
      </c>
      <c r="I19">
        <f>0.145-0.114</f>
        <v>3.0999999999999986E-2</v>
      </c>
      <c r="J19">
        <f>0.5-0.42</f>
        <v>8.0000000000000016E-2</v>
      </c>
      <c r="K19">
        <f>0.51-0.44</f>
        <v>7.0000000000000007E-2</v>
      </c>
      <c r="L19">
        <f>0.23-0.21</f>
        <v>2.0000000000000018E-2</v>
      </c>
      <c r="M19">
        <f>0.47-0.42</f>
        <v>4.9999999999999989E-2</v>
      </c>
      <c r="N19">
        <f>N17-N18</f>
        <v>2.9999999999999916E-2</v>
      </c>
      <c r="O19">
        <f>O18-O17</f>
        <v>1.0000000000000231E-2</v>
      </c>
    </row>
    <row r="20" spans="4:15">
      <c r="D20" t="s">
        <v>43</v>
      </c>
      <c r="F20" t="s">
        <v>49</v>
      </c>
      <c r="G20" t="s">
        <v>49</v>
      </c>
      <c r="H20" t="s">
        <v>48</v>
      </c>
      <c r="I20" t="s">
        <v>49</v>
      </c>
      <c r="J20" t="s">
        <v>49</v>
      </c>
      <c r="K20" t="s">
        <v>49</v>
      </c>
      <c r="L20" t="s">
        <v>48</v>
      </c>
      <c r="M20" t="s">
        <v>49</v>
      </c>
      <c r="N20" t="s">
        <v>49</v>
      </c>
      <c r="O20" t="s">
        <v>48</v>
      </c>
    </row>
    <row r="21" spans="4:15">
      <c r="D21" t="s">
        <v>44</v>
      </c>
      <c r="F21" s="18">
        <f>AVERAGE(F19:O19)</f>
        <v>4.9100000000000019E-2</v>
      </c>
    </row>
    <row r="22" spans="4:15">
      <c r="D22" t="s">
        <v>47</v>
      </c>
      <c r="E22" t="s">
        <v>38</v>
      </c>
      <c r="F22">
        <v>3.44</v>
      </c>
      <c r="G22">
        <v>1.34</v>
      </c>
      <c r="H22">
        <v>0.35199999999999998</v>
      </c>
      <c r="I22">
        <v>-6.6000000000000003E-2</v>
      </c>
      <c r="J22">
        <v>-0.3</v>
      </c>
      <c r="K22">
        <v>-0.26</v>
      </c>
      <c r="L22">
        <v>-0.01</v>
      </c>
      <c r="M22">
        <v>-0.2</v>
      </c>
      <c r="N22">
        <v>1.21</v>
      </c>
      <c r="O22">
        <v>3.65</v>
      </c>
    </row>
    <row r="23" spans="4:15">
      <c r="D23" t="s">
        <v>45</v>
      </c>
      <c r="F23" s="13">
        <v>4.43</v>
      </c>
      <c r="G23" s="16">
        <v>1.48</v>
      </c>
      <c r="H23" s="14">
        <v>0.4</v>
      </c>
      <c r="I23" s="16">
        <v>-0.13200000000000001</v>
      </c>
      <c r="J23" s="16">
        <v>-0.433</v>
      </c>
      <c r="K23" s="16">
        <v>-0.41</v>
      </c>
      <c r="L23" s="16">
        <v>-0.21099999999999999</v>
      </c>
      <c r="M23" s="16">
        <v>-0.36</v>
      </c>
      <c r="N23" s="14">
        <v>1.1000000000000001</v>
      </c>
      <c r="O23" s="17">
        <v>4.01</v>
      </c>
    </row>
    <row r="24" spans="4:15">
      <c r="D24" t="s">
        <v>42</v>
      </c>
      <c r="F24">
        <f>F23-F22</f>
        <v>0.98999999999999977</v>
      </c>
      <c r="G24">
        <f>G23-G22</f>
        <v>0.1399999999999999</v>
      </c>
      <c r="H24" s="19">
        <f>H23-H22</f>
        <v>4.8000000000000043E-2</v>
      </c>
      <c r="I24">
        <f>0.132-0.066</f>
        <v>6.6000000000000003E-2</v>
      </c>
      <c r="J24">
        <f>0.433-0.3</f>
        <v>0.13300000000000001</v>
      </c>
      <c r="K24">
        <f>0.26-0.41</f>
        <v>-0.14999999999999997</v>
      </c>
      <c r="L24">
        <f>0.211-0.01</f>
        <v>0.20099999999999998</v>
      </c>
      <c r="M24">
        <f>0.36-0.2</f>
        <v>0.15999999999999998</v>
      </c>
      <c r="N24" s="19">
        <f>N22-N23</f>
        <v>0.10999999999999988</v>
      </c>
      <c r="O24">
        <f>O23-O22</f>
        <v>0.35999999999999988</v>
      </c>
    </row>
    <row r="25" spans="4:15">
      <c r="D25" t="s">
        <v>43</v>
      </c>
      <c r="F25" t="s">
        <v>48</v>
      </c>
      <c r="G25" t="s">
        <v>48</v>
      </c>
      <c r="H25" t="s">
        <v>48</v>
      </c>
      <c r="I25" t="s">
        <v>49</v>
      </c>
      <c r="J25" t="s">
        <v>49</v>
      </c>
      <c r="K25" t="s">
        <v>49</v>
      </c>
      <c r="L25" t="s">
        <v>49</v>
      </c>
      <c r="M25" t="s">
        <v>49</v>
      </c>
      <c r="N25" t="s">
        <v>49</v>
      </c>
      <c r="O25" t="s">
        <v>48</v>
      </c>
    </row>
    <row r="26" spans="4:15">
      <c r="D26" t="s">
        <v>44</v>
      </c>
      <c r="F26" s="18">
        <f>AVERAGE(F24:O24)</f>
        <v>0.20579999999999998</v>
      </c>
    </row>
    <row r="29" spans="4:15">
      <c r="F29" t="s">
        <v>0</v>
      </c>
      <c r="G29" t="s">
        <v>1</v>
      </c>
      <c r="H29" t="s">
        <v>2</v>
      </c>
      <c r="I29" t="s">
        <v>3</v>
      </c>
      <c r="J29" t="s">
        <v>4</v>
      </c>
      <c r="K29" t="s">
        <v>5</v>
      </c>
      <c r="L29" t="s">
        <v>6</v>
      </c>
      <c r="M29" t="s">
        <v>7</v>
      </c>
      <c r="N29" t="s">
        <v>8</v>
      </c>
      <c r="O29" t="s">
        <v>9</v>
      </c>
    </row>
    <row r="30" spans="4:15">
      <c r="E30" t="s">
        <v>35</v>
      </c>
      <c r="F30">
        <v>3.0000000000000027E-2</v>
      </c>
      <c r="G30">
        <v>1.0000000000000009E-2</v>
      </c>
      <c r="H30">
        <v>-0.01</v>
      </c>
      <c r="I30">
        <v>-2.7E-2</v>
      </c>
      <c r="J30">
        <v>-3.3000000000000002E-2</v>
      </c>
      <c r="K30">
        <v>-6.0000000000000097E-3</v>
      </c>
      <c r="L30">
        <v>-1.9E-2</v>
      </c>
      <c r="M30">
        <v>-0.04</v>
      </c>
      <c r="N30">
        <v>-0.11</v>
      </c>
      <c r="O30">
        <v>-0.06</v>
      </c>
    </row>
    <row r="31" spans="4:15">
      <c r="E31" t="s">
        <v>36</v>
      </c>
      <c r="F31">
        <v>-8.99999999999999E-2</v>
      </c>
      <c r="G31">
        <v>0.64</v>
      </c>
      <c r="H31">
        <v>-0.03</v>
      </c>
      <c r="I31">
        <v>-4.2999999999999997E-2</v>
      </c>
      <c r="J31">
        <v>-5.3999999999999999E-2</v>
      </c>
      <c r="K31">
        <v>-3.1E-2</v>
      </c>
      <c r="L31">
        <v>-3.4000000000000002E-2</v>
      </c>
      <c r="M31">
        <v>-5.9999999999999901E-2</v>
      </c>
      <c r="N31">
        <v>0</v>
      </c>
      <c r="O31">
        <v>-0.05</v>
      </c>
    </row>
    <row r="32" spans="4:15">
      <c r="E32" s="21" t="s">
        <v>37</v>
      </c>
      <c r="F32" s="10">
        <v>-6.0000000000000102E-2</v>
      </c>
      <c r="G32" s="10">
        <v>-0.03</v>
      </c>
      <c r="H32" s="10">
        <v>0.10999999999999999</v>
      </c>
      <c r="I32" s="10">
        <v>-3.1E-2</v>
      </c>
      <c r="J32" s="10">
        <v>-0.08</v>
      </c>
      <c r="K32" s="10">
        <v>-7.0000000000000007E-2</v>
      </c>
      <c r="L32" s="10">
        <v>2.0000000000000018E-2</v>
      </c>
      <c r="M32" s="10">
        <v>-0.05</v>
      </c>
      <c r="N32" s="11">
        <v>-2.9999999999999898E-2</v>
      </c>
      <c r="O32">
        <v>1.0000000000000231E-2</v>
      </c>
    </row>
    <row r="33" spans="5:15">
      <c r="E33" s="21" t="s">
        <v>38</v>
      </c>
      <c r="F33" s="10">
        <v>0.98999999999999977</v>
      </c>
      <c r="G33" s="12">
        <v>0.1399999999999999</v>
      </c>
      <c r="H33" s="10">
        <v>4.8000000000000043E-2</v>
      </c>
      <c r="I33" s="10">
        <v>-6.6000000000000003E-2</v>
      </c>
      <c r="J33" s="10">
        <v>-0.13300000000000001</v>
      </c>
      <c r="K33" s="10">
        <v>-0.14999999999999997</v>
      </c>
      <c r="L33" s="10">
        <v>-0.20100000000000001</v>
      </c>
      <c r="M33" s="10">
        <v>-0.16</v>
      </c>
      <c r="N33" s="11">
        <v>-0.11</v>
      </c>
      <c r="O33">
        <v>0.35999999999999988</v>
      </c>
    </row>
    <row r="34" spans="5:15">
      <c r="E34" s="9"/>
      <c r="F34" s="10"/>
      <c r="G34" s="12"/>
      <c r="H34" s="10"/>
      <c r="I34" s="10"/>
      <c r="J34" s="10"/>
      <c r="K34" s="10"/>
      <c r="L34" s="10"/>
      <c r="M34" s="10"/>
      <c r="N34" s="11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F13Elox</vt:lpstr>
      <vt:lpstr>FxxElox</vt:lpstr>
      <vt:lpstr>F17Elox</vt:lpstr>
      <vt:lpstr>F18Elox</vt:lpstr>
      <vt:lpstr>Vergleich</vt:lpstr>
      <vt:lpstr>Tabelle1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</dc:creator>
  <cp:lastModifiedBy>B</cp:lastModifiedBy>
  <dcterms:created xsi:type="dcterms:W3CDTF">2014-03-31T08:04:14Z</dcterms:created>
  <dcterms:modified xsi:type="dcterms:W3CDTF">2014-05-27T14:10:40Z</dcterms:modified>
</cp:coreProperties>
</file>