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3580" windowHeight="9855" activeTab="4"/>
  </bookViews>
  <sheets>
    <sheet name="F13polier" sheetId="1" r:id="rId1"/>
    <sheet name="Fxxpolier" sheetId="2" r:id="rId2"/>
    <sheet name="F17polier" sheetId="3" r:id="rId3"/>
    <sheet name="F18polier" sheetId="4" r:id="rId4"/>
    <sheet name="Vergleiche" sheetId="5" r:id="rId5"/>
    <sheet name="VorprozessVerzug" sheetId="6" r:id="rId6"/>
  </sheets>
  <calcPr calcId="125725"/>
</workbook>
</file>

<file path=xl/calcChain.xml><?xml version="1.0" encoding="utf-8"?>
<calcChain xmlns="http://schemas.openxmlformats.org/spreadsheetml/2006/main">
  <c r="O8" i="6"/>
  <c r="F25"/>
  <c r="F20"/>
  <c r="F15"/>
  <c r="F10"/>
  <c r="K23"/>
  <c r="O23"/>
  <c r="N23"/>
  <c r="M23"/>
  <c r="L23"/>
  <c r="J23"/>
  <c r="I23"/>
  <c r="H23"/>
  <c r="G23"/>
  <c r="F23"/>
  <c r="O18"/>
  <c r="N18"/>
  <c r="M18"/>
  <c r="L18"/>
  <c r="K18"/>
  <c r="J18"/>
  <c r="I18"/>
  <c r="H18"/>
  <c r="G18"/>
  <c r="F18"/>
  <c r="O13"/>
  <c r="N13"/>
  <c r="M13"/>
  <c r="L13"/>
  <c r="K13"/>
  <c r="J13"/>
  <c r="I13"/>
  <c r="H13"/>
  <c r="G13"/>
  <c r="F13"/>
  <c r="N8"/>
  <c r="M8"/>
  <c r="L8"/>
  <c r="K8"/>
  <c r="J8"/>
  <c r="I8"/>
  <c r="H8"/>
  <c r="G8"/>
  <c r="F8"/>
  <c r="T26" i="3" l="1"/>
  <c r="U26"/>
  <c r="V26"/>
  <c r="W26"/>
  <c r="S26"/>
  <c r="R26"/>
  <c r="T25"/>
  <c r="U25"/>
  <c r="V25"/>
  <c r="W25"/>
  <c r="S25"/>
  <c r="R25"/>
  <c r="E27"/>
  <c r="F27"/>
  <c r="G27"/>
  <c r="H27"/>
  <c r="I27"/>
  <c r="J27"/>
  <c r="K27"/>
  <c r="L27"/>
  <c r="M27"/>
  <c r="D27"/>
  <c r="E27" i="2"/>
  <c r="F27"/>
  <c r="G27"/>
  <c r="H27"/>
  <c r="I27"/>
  <c r="J27"/>
  <c r="K27"/>
  <c r="L27"/>
  <c r="M27"/>
  <c r="D27"/>
  <c r="R25"/>
  <c r="S25"/>
  <c r="T25"/>
  <c r="U25"/>
  <c r="V25"/>
  <c r="W25"/>
  <c r="X25"/>
  <c r="Q25"/>
  <c r="E27" i="4"/>
  <c r="F27"/>
  <c r="G27"/>
  <c r="H27"/>
  <c r="I27"/>
  <c r="J27"/>
  <c r="K27"/>
  <c r="L27"/>
  <c r="M27"/>
  <c r="D27"/>
  <c r="A1"/>
  <c r="E26" l="1"/>
  <c r="F26"/>
  <c r="G26"/>
  <c r="H26"/>
  <c r="I26"/>
  <c r="J26"/>
  <c r="K26"/>
  <c r="L26"/>
  <c r="M26"/>
  <c r="D26"/>
  <c r="E25"/>
  <c r="F25"/>
  <c r="G25"/>
  <c r="H25"/>
  <c r="I25"/>
  <c r="J25"/>
  <c r="K25"/>
  <c r="L25"/>
  <c r="M25"/>
  <c r="D25"/>
  <c r="E26" i="3"/>
  <c r="F26"/>
  <c r="G26"/>
  <c r="H26"/>
  <c r="I26"/>
  <c r="J26"/>
  <c r="K26"/>
  <c r="L26"/>
  <c r="M26"/>
  <c r="D26"/>
  <c r="E25"/>
  <c r="F25"/>
  <c r="G25"/>
  <c r="H25"/>
  <c r="I25"/>
  <c r="J25"/>
  <c r="K25"/>
  <c r="L25"/>
  <c r="M25"/>
  <c r="D25"/>
  <c r="E26" i="2"/>
  <c r="F26"/>
  <c r="G26"/>
  <c r="H26"/>
  <c r="I26"/>
  <c r="J26"/>
  <c r="K26"/>
  <c r="L26"/>
  <c r="M26"/>
  <c r="D26"/>
  <c r="E25"/>
  <c r="F25"/>
  <c r="G25"/>
  <c r="H25"/>
  <c r="I25"/>
  <c r="J25"/>
  <c r="K25"/>
  <c r="L25"/>
  <c r="M25"/>
  <c r="D25"/>
  <c r="A26" i="1" l="1"/>
  <c r="R25"/>
  <c r="S25"/>
  <c r="T25"/>
  <c r="U25"/>
  <c r="V25"/>
  <c r="W25"/>
  <c r="X25"/>
  <c r="Y25"/>
  <c r="Z25"/>
  <c r="Q25"/>
  <c r="R24"/>
  <c r="S24"/>
  <c r="T24"/>
  <c r="U24"/>
  <c r="V24"/>
  <c r="W24"/>
  <c r="X24"/>
  <c r="Y24"/>
  <c r="Z24"/>
  <c r="Q24"/>
  <c r="E25" l="1"/>
  <c r="E26" s="1"/>
  <c r="F25"/>
  <c r="F26" s="1"/>
  <c r="G25"/>
  <c r="G26" s="1"/>
  <c r="H25"/>
  <c r="H26" s="1"/>
  <c r="I25"/>
  <c r="I26" s="1"/>
  <c r="J25"/>
  <c r="J26" s="1"/>
  <c r="K25"/>
  <c r="K26" s="1"/>
  <c r="L25"/>
  <c r="L26" s="1"/>
  <c r="M25"/>
  <c r="M26" s="1"/>
  <c r="D25"/>
  <c r="D26" s="1"/>
  <c r="E24"/>
  <c r="F24"/>
  <c r="G24"/>
  <c r="H24"/>
  <c r="I24"/>
  <c r="J24"/>
  <c r="K24"/>
  <c r="L24"/>
  <c r="M24"/>
  <c r="D24"/>
</calcChain>
</file>

<file path=xl/sharedStrings.xml><?xml version="1.0" encoding="utf-8"?>
<sst xmlns="http://schemas.openxmlformats.org/spreadsheetml/2006/main" count="326" uniqueCount="64">
  <si>
    <t>MP1</t>
  </si>
  <si>
    <t>MP2</t>
  </si>
  <si>
    <t>MP3</t>
  </si>
  <si>
    <t>MP4</t>
  </si>
  <si>
    <t>MP5</t>
  </si>
  <si>
    <t>MP6</t>
  </si>
  <si>
    <t>MP7</t>
  </si>
  <si>
    <t>MP8</t>
  </si>
  <si>
    <t>MP9</t>
  </si>
  <si>
    <t>MP10</t>
  </si>
  <si>
    <t>Spalte1</t>
  </si>
  <si>
    <t>F13 Polier Kontur</t>
  </si>
  <si>
    <t>Mittelw</t>
  </si>
  <si>
    <t>Standardab.</t>
  </si>
  <si>
    <t>F13 Polier Spalt</t>
  </si>
  <si>
    <t>Mittelw.</t>
  </si>
  <si>
    <t>Fehler</t>
  </si>
  <si>
    <t>Fehler ger.</t>
  </si>
  <si>
    <r>
      <rPr>
        <b/>
        <i/>
        <sz val="11"/>
        <color theme="1"/>
        <rFont val="Calibri"/>
        <family val="2"/>
        <scheme val="minor"/>
      </rPr>
      <t>Mittelw.ger</t>
    </r>
    <r>
      <rPr>
        <sz val="11"/>
        <color theme="1"/>
        <rFont val="Calibri"/>
        <family val="2"/>
        <scheme val="minor"/>
      </rPr>
      <t>r.</t>
    </r>
  </si>
  <si>
    <t>Nr.</t>
  </si>
  <si>
    <t>Fxx Polier Kont</t>
  </si>
  <si>
    <t>F17 kont pol</t>
  </si>
  <si>
    <t>Mitt</t>
  </si>
  <si>
    <t>Stand</t>
  </si>
  <si>
    <t>F18 Pol Kont</t>
  </si>
  <si>
    <t>mitt</t>
  </si>
  <si>
    <t>Mat.</t>
  </si>
  <si>
    <t>Fxx</t>
  </si>
  <si>
    <t>F17</t>
  </si>
  <si>
    <t>F18</t>
  </si>
  <si>
    <t>F13 Serie</t>
  </si>
  <si>
    <t>fehler</t>
  </si>
  <si>
    <t>mit ger.</t>
  </si>
  <si>
    <t>****</t>
  </si>
  <si>
    <t>*****</t>
  </si>
  <si>
    <t>******</t>
  </si>
  <si>
    <t>Fxx Polier Spalt</t>
  </si>
  <si>
    <t>mittelw.</t>
  </si>
  <si>
    <t>F13</t>
  </si>
  <si>
    <t>Polier Mittelwert und Fehler</t>
  </si>
  <si>
    <t>fehler ger.</t>
  </si>
  <si>
    <t>F ehler ger.</t>
  </si>
  <si>
    <t>Mittelw. Ger</t>
  </si>
  <si>
    <t>Stand.Ger</t>
  </si>
  <si>
    <t>Stand.ger</t>
  </si>
  <si>
    <t>Fehl</t>
  </si>
  <si>
    <t>Fehl ger.</t>
  </si>
  <si>
    <t>Mitt ger.</t>
  </si>
  <si>
    <t>Stand ger.</t>
  </si>
  <si>
    <t>ger.</t>
  </si>
  <si>
    <t>Mittger.</t>
  </si>
  <si>
    <t>fehlger.</t>
  </si>
  <si>
    <t>F17 Spalt Polier</t>
  </si>
  <si>
    <t>ProzezzDiff</t>
  </si>
  <si>
    <t>Mater.</t>
  </si>
  <si>
    <t>fräs</t>
  </si>
  <si>
    <t>verz</t>
  </si>
  <si>
    <t>orient</t>
  </si>
  <si>
    <t>MittVerz</t>
  </si>
  <si>
    <t>n</t>
  </si>
  <si>
    <t>polier</t>
  </si>
  <si>
    <t>auss</t>
  </si>
  <si>
    <t>in</t>
  </si>
  <si>
    <t>aus</t>
  </si>
</sst>
</file>

<file path=xl/styles.xml><?xml version="1.0" encoding="utf-8"?>
<styleSheet xmlns="http://schemas.openxmlformats.org/spreadsheetml/2006/main">
  <numFmts count="1">
    <numFmt numFmtId="164" formatCode="0.000"/>
  </numFmts>
  <fonts count="9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MS Reference Sans Serif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/>
        <bgColor theme="8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0" fillId="0" borderId="0" xfId="0" applyBorder="1"/>
    <xf numFmtId="0" fontId="5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164" fontId="0" fillId="0" borderId="0" xfId="0" applyNumberFormat="1" applyBorder="1"/>
    <xf numFmtId="2" fontId="0" fillId="0" borderId="0" xfId="0" applyNumberFormat="1" applyBorder="1"/>
    <xf numFmtId="0" fontId="6" fillId="0" borderId="0" xfId="0" applyFont="1"/>
    <xf numFmtId="0" fontId="0" fillId="3" borderId="3" xfId="0" applyFont="1" applyFill="1" applyBorder="1"/>
    <xf numFmtId="0" fontId="0" fillId="0" borderId="4" xfId="0" applyFont="1" applyBorder="1"/>
    <xf numFmtId="0" fontId="0" fillId="3" borderId="4" xfId="0" applyFont="1" applyFill="1" applyBorder="1"/>
    <xf numFmtId="0" fontId="3" fillId="0" borderId="0" xfId="0" applyFont="1" applyBorder="1"/>
    <xf numFmtId="0" fontId="4" fillId="4" borderId="1" xfId="0" applyFont="1" applyFill="1" applyBorder="1"/>
    <xf numFmtId="0" fontId="4" fillId="4" borderId="2" xfId="0" applyFont="1" applyFill="1" applyBorder="1"/>
    <xf numFmtId="0" fontId="7" fillId="0" borderId="0" xfId="0" applyFont="1"/>
    <xf numFmtId="0" fontId="8" fillId="0" borderId="0" xfId="0" applyFont="1"/>
    <xf numFmtId="0" fontId="0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lineChart>
        <c:grouping val="standard"/>
        <c:ser>
          <c:idx val="0"/>
          <c:order val="0"/>
          <c:tx>
            <c:strRef>
              <c:f>F13polier!$C$36</c:f>
              <c:strCache>
                <c:ptCount val="1"/>
                <c:pt idx="0">
                  <c:v>F13 Serie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00B050"/>
              </a:solidFill>
            </c:spPr>
          </c:marker>
          <c:trendline>
            <c:spPr>
              <a:ln w="15875">
                <a:solidFill>
                  <a:srgbClr val="00B05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F13polier!$D$25:$M$25</c:f>
                <c:numCache>
                  <c:formatCode>General</c:formatCode>
                  <c:ptCount val="10"/>
                  <c:pt idx="0">
                    <c:v>0.25713963030556813</c:v>
                  </c:pt>
                  <c:pt idx="1">
                    <c:v>0.27694717337807429</c:v>
                  </c:pt>
                  <c:pt idx="2">
                    <c:v>0.16566532527961303</c:v>
                  </c:pt>
                  <c:pt idx="3">
                    <c:v>2.8654015976455085E-2</c:v>
                  </c:pt>
                  <c:pt idx="4">
                    <c:v>2.5603248149198878E-2</c:v>
                  </c:pt>
                  <c:pt idx="5">
                    <c:v>3.9586680375575306E-2</c:v>
                  </c:pt>
                  <c:pt idx="6">
                    <c:v>3.4958622157600774E-2</c:v>
                  </c:pt>
                  <c:pt idx="7">
                    <c:v>0.15786319860462614</c:v>
                  </c:pt>
                  <c:pt idx="8">
                    <c:v>0.29989252460804933</c:v>
                  </c:pt>
                  <c:pt idx="9">
                    <c:v>0.27472282682541571</c:v>
                  </c:pt>
                </c:numCache>
              </c:numRef>
            </c:plus>
            <c:minus>
              <c:numRef>
                <c:f>F13polier!$D$25:$M$25</c:f>
                <c:numCache>
                  <c:formatCode>General</c:formatCode>
                  <c:ptCount val="10"/>
                  <c:pt idx="0">
                    <c:v>0.25713963030556813</c:v>
                  </c:pt>
                  <c:pt idx="1">
                    <c:v>0.27694717337807429</c:v>
                  </c:pt>
                  <c:pt idx="2">
                    <c:v>0.16566532527961303</c:v>
                  </c:pt>
                  <c:pt idx="3">
                    <c:v>2.8654015976455085E-2</c:v>
                  </c:pt>
                  <c:pt idx="4">
                    <c:v>2.5603248149198878E-2</c:v>
                  </c:pt>
                  <c:pt idx="5">
                    <c:v>3.9586680375575306E-2</c:v>
                  </c:pt>
                  <c:pt idx="6">
                    <c:v>3.4958622157600774E-2</c:v>
                  </c:pt>
                  <c:pt idx="7">
                    <c:v>0.15786319860462614</c:v>
                  </c:pt>
                  <c:pt idx="8">
                    <c:v>0.29989252460804933</c:v>
                  </c:pt>
                  <c:pt idx="9">
                    <c:v>0.27472282682541571</c:v>
                  </c:pt>
                </c:numCache>
              </c:numRef>
            </c:minus>
            <c:spPr>
              <a:ln w="41275">
                <a:solidFill>
                  <a:srgbClr val="00B050"/>
                </a:solidFill>
              </a:ln>
            </c:spPr>
          </c:errBars>
          <c:cat>
            <c:strRef>
              <c:f>F13polier!$D$35:$M$35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F13polier!$D$36:$M$36</c:f>
              <c:numCache>
                <c:formatCode>General</c:formatCode>
                <c:ptCount val="10"/>
                <c:pt idx="0">
                  <c:v>0.42449999999999999</c:v>
                </c:pt>
                <c:pt idx="1">
                  <c:v>0.50550000000000017</c:v>
                </c:pt>
                <c:pt idx="2">
                  <c:v>-5.3500000000000006E-2</c:v>
                </c:pt>
                <c:pt idx="3">
                  <c:v>-8.0000000000000029E-2</c:v>
                </c:pt>
                <c:pt idx="4">
                  <c:v>-0.25650000000000006</c:v>
                </c:pt>
                <c:pt idx="5">
                  <c:v>-0.29249999999999993</c:v>
                </c:pt>
                <c:pt idx="6">
                  <c:v>-0.23300000000000001</c:v>
                </c:pt>
                <c:pt idx="7">
                  <c:v>-0.97050000000000014</c:v>
                </c:pt>
                <c:pt idx="8">
                  <c:v>-3.2500000000000008E-2</c:v>
                </c:pt>
                <c:pt idx="9">
                  <c:v>0.18100000000000002</c:v>
                </c:pt>
              </c:numCache>
            </c:numRef>
          </c:val>
        </c:ser>
        <c:marker val="1"/>
        <c:axId val="56597120"/>
        <c:axId val="56742272"/>
      </c:lineChart>
      <c:catAx>
        <c:axId val="56597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 b="1" i="1"/>
                </a:pPr>
                <a:r>
                  <a:rPr lang="en-US" sz="1600" b="1" i="1"/>
                  <a:t>Messpunkte</a:t>
                </a:r>
              </a:p>
            </c:rich>
          </c:tx>
        </c:title>
        <c:tickLblPos val="nextTo"/>
        <c:crossAx val="56742272"/>
        <c:crosses val="autoZero"/>
        <c:auto val="1"/>
        <c:lblAlgn val="ctr"/>
        <c:lblOffset val="100"/>
      </c:catAx>
      <c:valAx>
        <c:axId val="5674227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600" b="1" i="1">
                    <a:latin typeface="MS Reference Sans Serif" pitchFamily="34" charset="0"/>
                  </a:defRPr>
                </a:pPr>
                <a:r>
                  <a:rPr lang="en-US" sz="1600" b="1" i="1">
                    <a:latin typeface="MS Reference Sans Serif" pitchFamily="34" charset="0"/>
                  </a:rPr>
                  <a:t> ± s [mm]</a:t>
                </a:r>
              </a:p>
            </c:rich>
          </c:tx>
        </c:title>
        <c:numFmt formatCode="General" sourceLinked="1"/>
        <c:tickLblPos val="nextTo"/>
        <c:crossAx val="56597120"/>
        <c:crosses val="autoZero"/>
        <c:crossBetween val="between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38495052851224776"/>
          <c:y val="5.0295733169492415E-2"/>
          <c:w val="0.15743140662569574"/>
          <c:h val="7.0574198062907725E-2"/>
        </c:manualLayout>
      </c:layout>
      <c:txPr>
        <a:bodyPr/>
        <a:lstStyle/>
        <a:p>
          <a:pPr>
            <a:defRPr sz="1400" b="1" i="1"/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>
        <c:manualLayout>
          <c:layoutTarget val="inner"/>
          <c:xMode val="edge"/>
          <c:yMode val="edge"/>
          <c:x val="7.342037516875885E-2"/>
          <c:y val="0.11163819510276189"/>
          <c:w val="0.7810961569100987"/>
          <c:h val="0.82578188782913264"/>
        </c:manualLayout>
      </c:layout>
      <c:lineChart>
        <c:grouping val="standard"/>
        <c:ser>
          <c:idx val="0"/>
          <c:order val="0"/>
          <c:tx>
            <c:strRef>
              <c:f>F13polier!$C$37</c:f>
              <c:strCache>
                <c:ptCount val="1"/>
                <c:pt idx="0">
                  <c:v>F13 Serie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00B05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F13polier!$D$27:$M$27</c:f>
                <c:numCache>
                  <c:formatCode>General</c:formatCode>
                  <c:ptCount val="10"/>
                  <c:pt idx="0">
                    <c:v>0.13</c:v>
                  </c:pt>
                  <c:pt idx="1">
                    <c:v>0.13</c:v>
                  </c:pt>
                  <c:pt idx="2">
                    <c:v>0.08</c:v>
                  </c:pt>
                  <c:pt idx="3">
                    <c:v>1.4E-2</c:v>
                  </c:pt>
                  <c:pt idx="4">
                    <c:v>1.2E-2</c:v>
                  </c:pt>
                  <c:pt idx="5">
                    <c:v>1.9E-2</c:v>
                  </c:pt>
                  <c:pt idx="6">
                    <c:v>1.7000000000000001E-2</c:v>
                  </c:pt>
                  <c:pt idx="7">
                    <c:v>0.09</c:v>
                  </c:pt>
                  <c:pt idx="8">
                    <c:v>0.15</c:v>
                  </c:pt>
                  <c:pt idx="9">
                    <c:v>0.13</c:v>
                  </c:pt>
                </c:numCache>
              </c:numRef>
            </c:plus>
            <c:minus>
              <c:numRef>
                <c:f>F13polier!$D$27:$M$27</c:f>
                <c:numCache>
                  <c:formatCode>General</c:formatCode>
                  <c:ptCount val="10"/>
                  <c:pt idx="0">
                    <c:v>0.13</c:v>
                  </c:pt>
                  <c:pt idx="1">
                    <c:v>0.13</c:v>
                  </c:pt>
                  <c:pt idx="2">
                    <c:v>0.08</c:v>
                  </c:pt>
                  <c:pt idx="3">
                    <c:v>1.4E-2</c:v>
                  </c:pt>
                  <c:pt idx="4">
                    <c:v>1.2E-2</c:v>
                  </c:pt>
                  <c:pt idx="5">
                    <c:v>1.9E-2</c:v>
                  </c:pt>
                  <c:pt idx="6">
                    <c:v>1.7000000000000001E-2</c:v>
                  </c:pt>
                  <c:pt idx="7">
                    <c:v>0.09</c:v>
                  </c:pt>
                  <c:pt idx="8">
                    <c:v>0.15</c:v>
                  </c:pt>
                  <c:pt idx="9">
                    <c:v>0.13</c:v>
                  </c:pt>
                </c:numCache>
              </c:numRef>
            </c:minus>
            <c:spPr>
              <a:ln w="41275">
                <a:solidFill>
                  <a:srgbClr val="00B050"/>
                </a:solidFill>
              </a:ln>
            </c:spPr>
          </c:errBars>
          <c:cat>
            <c:strRef>
              <c:f>F13polier!$D$35:$M$35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F13polier!$D$37:$M$37</c:f>
              <c:numCache>
                <c:formatCode>General</c:formatCode>
                <c:ptCount val="10"/>
                <c:pt idx="0">
                  <c:v>0.42</c:v>
                </c:pt>
                <c:pt idx="1">
                  <c:v>0.51</c:v>
                </c:pt>
                <c:pt idx="2">
                  <c:v>-0.05</c:v>
                </c:pt>
                <c:pt idx="3">
                  <c:v>-0.08</c:v>
                </c:pt>
                <c:pt idx="4">
                  <c:v>-0.25700000000000001</c:v>
                </c:pt>
                <c:pt idx="5">
                  <c:v>-0.29299999999999998</c:v>
                </c:pt>
                <c:pt idx="6">
                  <c:v>-0.23300000000000001</c:v>
                </c:pt>
                <c:pt idx="7">
                  <c:v>-0.97</c:v>
                </c:pt>
                <c:pt idx="8">
                  <c:v>-0.03</c:v>
                </c:pt>
                <c:pt idx="9">
                  <c:v>0.18</c:v>
                </c:pt>
              </c:numCache>
            </c:numRef>
          </c:val>
        </c:ser>
        <c:marker val="1"/>
        <c:axId val="57345920"/>
        <c:axId val="57377152"/>
      </c:lineChart>
      <c:catAx>
        <c:axId val="57345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 i="1"/>
                </a:pPr>
                <a:r>
                  <a:rPr lang="en-US" sz="1600" i="1"/>
                  <a:t>Messpunkte</a:t>
                </a:r>
              </a:p>
            </c:rich>
          </c:tx>
        </c:title>
        <c:tickLblPos val="nextTo"/>
        <c:crossAx val="57377152"/>
        <c:crosses val="autoZero"/>
        <c:auto val="1"/>
        <c:lblAlgn val="ctr"/>
        <c:lblOffset val="100"/>
      </c:catAx>
      <c:valAx>
        <c:axId val="5737715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400" i="1">
                    <a:latin typeface="MS Reference Sans Serif" pitchFamily="34" charset="0"/>
                  </a:defRPr>
                </a:pPr>
                <a:r>
                  <a:rPr lang="en-US" sz="1400" i="1">
                    <a:latin typeface="MS Reference Sans Serif" pitchFamily="34" charset="0"/>
                  </a:rPr>
                  <a:t>X =  ± ∆ [mm]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 b="1" i="0"/>
            </a:pPr>
            <a:endParaRPr lang="de-DE"/>
          </a:p>
        </c:txPr>
        <c:crossAx val="57345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7729949818448858"/>
          <c:y val="0.19679287017869698"/>
          <c:w val="8.6817715991903674E-2"/>
          <c:h val="5.9239683491651998E-2"/>
        </c:manualLayout>
      </c:layout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2084285156155407"/>
          <c:y val="1.562658530210358E-2"/>
          <c:w val="0.77393620632527893"/>
          <c:h val="0.96874682939579326"/>
        </c:manualLayout>
      </c:layout>
      <c:lineChart>
        <c:grouping val="standard"/>
        <c:ser>
          <c:idx val="0"/>
          <c:order val="0"/>
          <c:tx>
            <c:strRef>
              <c:f>Vergleiche!$C$18</c:f>
              <c:strCache>
                <c:ptCount val="1"/>
                <c:pt idx="0">
                  <c:v>F13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B050"/>
              </a:solidFill>
            </c:spPr>
          </c:marker>
          <c:trendline>
            <c:spPr>
              <a:ln w="12700">
                <a:solidFill>
                  <a:srgbClr val="00B05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Vergleiche!$D$22:$M$22</c:f>
                <c:numCache>
                  <c:formatCode>General</c:formatCode>
                  <c:ptCount val="10"/>
                  <c:pt idx="0">
                    <c:v>0.13</c:v>
                  </c:pt>
                  <c:pt idx="1">
                    <c:v>0.13</c:v>
                  </c:pt>
                  <c:pt idx="2">
                    <c:v>0.08</c:v>
                  </c:pt>
                  <c:pt idx="3">
                    <c:v>1.4E-2</c:v>
                  </c:pt>
                  <c:pt idx="4">
                    <c:v>1.2E-2</c:v>
                  </c:pt>
                  <c:pt idx="5">
                    <c:v>1.9E-2</c:v>
                  </c:pt>
                  <c:pt idx="6">
                    <c:v>1.7000000000000001E-2</c:v>
                  </c:pt>
                  <c:pt idx="7">
                    <c:v>0.09</c:v>
                  </c:pt>
                  <c:pt idx="8">
                    <c:v>0.15</c:v>
                  </c:pt>
                  <c:pt idx="9">
                    <c:v>0.13</c:v>
                  </c:pt>
                </c:numCache>
              </c:numRef>
            </c:plus>
            <c:minus>
              <c:numRef>
                <c:f>Vergleiche!$D$22:$M$22</c:f>
                <c:numCache>
                  <c:formatCode>General</c:formatCode>
                  <c:ptCount val="10"/>
                  <c:pt idx="0">
                    <c:v>0.13</c:v>
                  </c:pt>
                  <c:pt idx="1">
                    <c:v>0.13</c:v>
                  </c:pt>
                  <c:pt idx="2">
                    <c:v>0.08</c:v>
                  </c:pt>
                  <c:pt idx="3">
                    <c:v>1.4E-2</c:v>
                  </c:pt>
                  <c:pt idx="4">
                    <c:v>1.2E-2</c:v>
                  </c:pt>
                  <c:pt idx="5">
                    <c:v>1.9E-2</c:v>
                  </c:pt>
                  <c:pt idx="6">
                    <c:v>1.7000000000000001E-2</c:v>
                  </c:pt>
                  <c:pt idx="7">
                    <c:v>0.09</c:v>
                  </c:pt>
                  <c:pt idx="8">
                    <c:v>0.15</c:v>
                  </c:pt>
                  <c:pt idx="9">
                    <c:v>0.13</c:v>
                  </c:pt>
                </c:numCache>
              </c:numRef>
            </c:minus>
            <c:spPr>
              <a:ln w="44450">
                <a:solidFill>
                  <a:srgbClr val="00B050"/>
                </a:solidFill>
              </a:ln>
            </c:spPr>
          </c:errBars>
          <c:cat>
            <c:strRef>
              <c:f>Vergleiche!$D$17:$M$17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Vergleiche!$D$18:$M$18</c:f>
              <c:numCache>
                <c:formatCode>General</c:formatCode>
                <c:ptCount val="10"/>
                <c:pt idx="0">
                  <c:v>0.42</c:v>
                </c:pt>
                <c:pt idx="1">
                  <c:v>0.51</c:v>
                </c:pt>
                <c:pt idx="2">
                  <c:v>-0.05</c:v>
                </c:pt>
                <c:pt idx="3">
                  <c:v>-0.08</c:v>
                </c:pt>
                <c:pt idx="4">
                  <c:v>-0.25700000000000001</c:v>
                </c:pt>
                <c:pt idx="5">
                  <c:v>-0.29299999999999998</c:v>
                </c:pt>
                <c:pt idx="6">
                  <c:v>-0.23300000000000001</c:v>
                </c:pt>
                <c:pt idx="7">
                  <c:v>-0.97</c:v>
                </c:pt>
                <c:pt idx="8">
                  <c:v>-0.03</c:v>
                </c:pt>
                <c:pt idx="9">
                  <c:v>0.18</c:v>
                </c:pt>
              </c:numCache>
            </c:numRef>
          </c:val>
        </c:ser>
        <c:ser>
          <c:idx val="1"/>
          <c:order val="1"/>
          <c:tx>
            <c:strRef>
              <c:f>Vergleiche!$C$19</c:f>
              <c:strCache>
                <c:ptCount val="1"/>
                <c:pt idx="0">
                  <c:v>Fxx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</c:spPr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Vergleiche!$D$23:$M$23</c:f>
                <c:numCache>
                  <c:formatCode>General</c:formatCode>
                  <c:ptCount val="10"/>
                  <c:pt idx="0">
                    <c:v>0.14000000000000001</c:v>
                  </c:pt>
                  <c:pt idx="1">
                    <c:v>0.4</c:v>
                  </c:pt>
                  <c:pt idx="2">
                    <c:v>7.0000000000000007E-2</c:v>
                  </c:pt>
                  <c:pt idx="3">
                    <c:v>1.7999999999999999E-2</c:v>
                  </c:pt>
                  <c:pt idx="4">
                    <c:v>2.7E-2</c:v>
                  </c:pt>
                  <c:pt idx="5">
                    <c:v>2.3E-2</c:v>
                  </c:pt>
                  <c:pt idx="6">
                    <c:v>1.7999999999999999E-2</c:v>
                  </c:pt>
                  <c:pt idx="7">
                    <c:v>0.06</c:v>
                  </c:pt>
                  <c:pt idx="8">
                    <c:v>0.11</c:v>
                  </c:pt>
                  <c:pt idx="9">
                    <c:v>0.11</c:v>
                  </c:pt>
                </c:numCache>
              </c:numRef>
            </c:plus>
            <c:minus>
              <c:numRef>
                <c:f>Vergleiche!$D$23:$M$23</c:f>
                <c:numCache>
                  <c:formatCode>General</c:formatCode>
                  <c:ptCount val="10"/>
                  <c:pt idx="0">
                    <c:v>0.14000000000000001</c:v>
                  </c:pt>
                  <c:pt idx="1">
                    <c:v>0.4</c:v>
                  </c:pt>
                  <c:pt idx="2">
                    <c:v>7.0000000000000007E-2</c:v>
                  </c:pt>
                  <c:pt idx="3">
                    <c:v>1.7999999999999999E-2</c:v>
                  </c:pt>
                  <c:pt idx="4">
                    <c:v>2.7E-2</c:v>
                  </c:pt>
                  <c:pt idx="5">
                    <c:v>2.3E-2</c:v>
                  </c:pt>
                  <c:pt idx="6">
                    <c:v>1.7999999999999999E-2</c:v>
                  </c:pt>
                  <c:pt idx="7">
                    <c:v>0.06</c:v>
                  </c:pt>
                  <c:pt idx="8">
                    <c:v>0.11</c:v>
                  </c:pt>
                  <c:pt idx="9">
                    <c:v>0.11</c:v>
                  </c:pt>
                </c:numCache>
              </c:numRef>
            </c:minus>
            <c:spPr>
              <a:ln w="44450">
                <a:solidFill>
                  <a:srgbClr val="FF0000"/>
                </a:solidFill>
              </a:ln>
            </c:spPr>
          </c:errBars>
          <c:cat>
            <c:strRef>
              <c:f>Vergleiche!$D$17:$M$17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Vergleiche!$D$19:$M$19</c:f>
              <c:numCache>
                <c:formatCode>General</c:formatCode>
                <c:ptCount val="10"/>
                <c:pt idx="0">
                  <c:v>1.67</c:v>
                </c:pt>
                <c:pt idx="1">
                  <c:v>0.1</c:v>
                </c:pt>
                <c:pt idx="2">
                  <c:v>0.13</c:v>
                </c:pt>
                <c:pt idx="3">
                  <c:v>-9.7000000000000003E-2</c:v>
                </c:pt>
                <c:pt idx="4">
                  <c:v>-0.38500000000000001</c:v>
                </c:pt>
                <c:pt idx="5">
                  <c:v>-0.45200000000000001</c:v>
                </c:pt>
                <c:pt idx="6">
                  <c:v>-0.26900000000000002</c:v>
                </c:pt>
                <c:pt idx="7">
                  <c:v>-0.66</c:v>
                </c:pt>
                <c:pt idx="8">
                  <c:v>0.22</c:v>
                </c:pt>
                <c:pt idx="9">
                  <c:v>1.29</c:v>
                </c:pt>
              </c:numCache>
            </c:numRef>
          </c:val>
        </c:ser>
        <c:ser>
          <c:idx val="2"/>
          <c:order val="2"/>
          <c:tx>
            <c:strRef>
              <c:f>Vergleiche!$C$20</c:f>
              <c:strCache>
                <c:ptCount val="1"/>
                <c:pt idx="0">
                  <c:v>F17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trendline>
            <c:spPr>
              <a:ln w="12700">
                <a:solidFill>
                  <a:srgbClr val="0070C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Vergleiche!$D$24:$M$24</c:f>
                <c:numCache>
                  <c:formatCode>General</c:formatCode>
                  <c:ptCount val="10"/>
                  <c:pt idx="0">
                    <c:v>7.0000000000000007E-2</c:v>
                  </c:pt>
                  <c:pt idx="1">
                    <c:v>0.08</c:v>
                  </c:pt>
                  <c:pt idx="2">
                    <c:v>0.19</c:v>
                  </c:pt>
                  <c:pt idx="3">
                    <c:v>2.8000000000000001E-2</c:v>
                  </c:pt>
                  <c:pt idx="4">
                    <c:v>0.06</c:v>
                  </c:pt>
                  <c:pt idx="5">
                    <c:v>0.06</c:v>
                  </c:pt>
                  <c:pt idx="6">
                    <c:v>0.04</c:v>
                  </c:pt>
                  <c:pt idx="7">
                    <c:v>0.09</c:v>
                  </c:pt>
                  <c:pt idx="8">
                    <c:v>0.1</c:v>
                  </c:pt>
                  <c:pt idx="9">
                    <c:v>0.13</c:v>
                  </c:pt>
                </c:numCache>
              </c:numRef>
            </c:plus>
            <c:minus>
              <c:numRef>
                <c:f>Vergleiche!$D$24:$M$24</c:f>
                <c:numCache>
                  <c:formatCode>General</c:formatCode>
                  <c:ptCount val="10"/>
                  <c:pt idx="0">
                    <c:v>7.0000000000000007E-2</c:v>
                  </c:pt>
                  <c:pt idx="1">
                    <c:v>0.08</c:v>
                  </c:pt>
                  <c:pt idx="2">
                    <c:v>0.19</c:v>
                  </c:pt>
                  <c:pt idx="3">
                    <c:v>2.8000000000000001E-2</c:v>
                  </c:pt>
                  <c:pt idx="4">
                    <c:v>0.06</c:v>
                  </c:pt>
                  <c:pt idx="5">
                    <c:v>0.06</c:v>
                  </c:pt>
                  <c:pt idx="6">
                    <c:v>0.04</c:v>
                  </c:pt>
                  <c:pt idx="7">
                    <c:v>0.09</c:v>
                  </c:pt>
                  <c:pt idx="8">
                    <c:v>0.1</c:v>
                  </c:pt>
                  <c:pt idx="9">
                    <c:v>0.13</c:v>
                  </c:pt>
                </c:numCache>
              </c:numRef>
            </c:minus>
            <c:spPr>
              <a:ln w="44450">
                <a:solidFill>
                  <a:srgbClr val="0070C0"/>
                </a:solidFill>
              </a:ln>
            </c:spPr>
          </c:errBars>
          <c:cat>
            <c:strRef>
              <c:f>Vergleiche!$D$17:$M$17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Vergleiche!$D$20:$M$20</c:f>
              <c:numCache>
                <c:formatCode>General</c:formatCode>
                <c:ptCount val="10"/>
                <c:pt idx="0">
                  <c:v>2.59</c:v>
                </c:pt>
                <c:pt idx="1">
                  <c:v>1.1599999999999999</c:v>
                </c:pt>
                <c:pt idx="2">
                  <c:v>0.26</c:v>
                </c:pt>
                <c:pt idx="3">
                  <c:v>-0.114</c:v>
                </c:pt>
                <c:pt idx="4">
                  <c:v>-0.42</c:v>
                </c:pt>
                <c:pt idx="5">
                  <c:v>-0.44</c:v>
                </c:pt>
                <c:pt idx="6">
                  <c:v>-0.23</c:v>
                </c:pt>
                <c:pt idx="7">
                  <c:v>-0.42</c:v>
                </c:pt>
                <c:pt idx="8">
                  <c:v>0.7</c:v>
                </c:pt>
                <c:pt idx="9">
                  <c:v>2.46</c:v>
                </c:pt>
              </c:numCache>
            </c:numRef>
          </c:val>
        </c:ser>
        <c:ser>
          <c:idx val="3"/>
          <c:order val="3"/>
          <c:tx>
            <c:strRef>
              <c:f>Vergleiche!$C$21</c:f>
              <c:strCache>
                <c:ptCount val="1"/>
                <c:pt idx="0">
                  <c:v>F18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FFFF00"/>
              </a:solidFill>
            </c:spPr>
          </c:marker>
          <c:trendline>
            <c:spPr>
              <a:ln w="12700">
                <a:solidFill>
                  <a:srgbClr val="FFFF0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Vergleiche!$D$25:$M$25</c:f>
                <c:numCache>
                  <c:formatCode>General</c:formatCode>
                  <c:ptCount val="10"/>
                  <c:pt idx="0">
                    <c:v>0.25</c:v>
                  </c:pt>
                  <c:pt idx="1">
                    <c:v>0.05</c:v>
                  </c:pt>
                  <c:pt idx="2">
                    <c:v>0.03</c:v>
                  </c:pt>
                  <c:pt idx="3">
                    <c:v>1.7000000000000001E-2</c:v>
                  </c:pt>
                  <c:pt idx="4">
                    <c:v>0.06</c:v>
                  </c:pt>
                  <c:pt idx="5">
                    <c:v>0.09</c:v>
                  </c:pt>
                  <c:pt idx="6">
                    <c:v>0.13</c:v>
                  </c:pt>
                  <c:pt idx="7">
                    <c:v>7.0000000000000007E-2</c:v>
                  </c:pt>
                  <c:pt idx="8">
                    <c:v>0.12</c:v>
                  </c:pt>
                  <c:pt idx="9">
                    <c:v>0.17</c:v>
                  </c:pt>
                </c:numCache>
              </c:numRef>
            </c:plus>
            <c:minus>
              <c:numRef>
                <c:f>Vergleiche!$D$25:$M$25</c:f>
                <c:numCache>
                  <c:formatCode>General</c:formatCode>
                  <c:ptCount val="10"/>
                  <c:pt idx="0">
                    <c:v>0.25</c:v>
                  </c:pt>
                  <c:pt idx="1">
                    <c:v>0.05</c:v>
                  </c:pt>
                  <c:pt idx="2">
                    <c:v>0.03</c:v>
                  </c:pt>
                  <c:pt idx="3">
                    <c:v>1.7000000000000001E-2</c:v>
                  </c:pt>
                  <c:pt idx="4">
                    <c:v>0.06</c:v>
                  </c:pt>
                  <c:pt idx="5">
                    <c:v>0.09</c:v>
                  </c:pt>
                  <c:pt idx="6">
                    <c:v>0.13</c:v>
                  </c:pt>
                  <c:pt idx="7">
                    <c:v>7.0000000000000007E-2</c:v>
                  </c:pt>
                  <c:pt idx="8">
                    <c:v>0.12</c:v>
                  </c:pt>
                  <c:pt idx="9">
                    <c:v>0.17</c:v>
                  </c:pt>
                </c:numCache>
              </c:numRef>
            </c:minus>
            <c:spPr>
              <a:ln w="44450">
                <a:solidFill>
                  <a:srgbClr val="FFFF00"/>
                </a:solidFill>
              </a:ln>
            </c:spPr>
          </c:errBars>
          <c:cat>
            <c:strRef>
              <c:f>Vergleiche!$D$17:$M$17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Vergleiche!$D$21:$M$21</c:f>
              <c:numCache>
                <c:formatCode>General</c:formatCode>
                <c:ptCount val="10"/>
                <c:pt idx="0">
                  <c:v>3.44</c:v>
                </c:pt>
                <c:pt idx="1">
                  <c:v>1.34</c:v>
                </c:pt>
                <c:pt idx="2">
                  <c:v>0.35199999999999998</c:v>
                </c:pt>
                <c:pt idx="3">
                  <c:v>-6.6000000000000003E-2</c:v>
                </c:pt>
                <c:pt idx="4">
                  <c:v>-0.3</c:v>
                </c:pt>
                <c:pt idx="5">
                  <c:v>-0.26</c:v>
                </c:pt>
                <c:pt idx="6">
                  <c:v>-0.01</c:v>
                </c:pt>
                <c:pt idx="7">
                  <c:v>-0.2</c:v>
                </c:pt>
                <c:pt idx="8">
                  <c:v>1.21</c:v>
                </c:pt>
                <c:pt idx="9">
                  <c:v>3.65</c:v>
                </c:pt>
              </c:numCache>
            </c:numRef>
          </c:val>
        </c:ser>
        <c:marker val="1"/>
        <c:axId val="80201984"/>
        <c:axId val="80377344"/>
      </c:lineChart>
      <c:catAx>
        <c:axId val="80201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i="1">
                    <a:latin typeface="MS Reference Sans Serif" pitchFamily="34" charset="0"/>
                  </a:defRPr>
                </a:pPr>
                <a:r>
                  <a:rPr lang="en-US" sz="1800" i="1">
                    <a:latin typeface="MS Reference Sans Serif" pitchFamily="34" charset="0"/>
                  </a:rPr>
                  <a:t>Messpunkte</a:t>
                </a:r>
              </a:p>
            </c:rich>
          </c:tx>
          <c:layout>
            <c:manualLayout>
              <c:xMode val="edge"/>
              <c:yMode val="edge"/>
              <c:x val="0.40789661617704587"/>
              <c:y val="0.96088541666666716"/>
            </c:manualLayout>
          </c:layout>
        </c:title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80377344"/>
        <c:crosses val="autoZero"/>
        <c:auto val="1"/>
        <c:lblAlgn val="ctr"/>
        <c:lblOffset val="100"/>
      </c:catAx>
      <c:valAx>
        <c:axId val="80377344"/>
        <c:scaling>
          <c:orientation val="minMax"/>
          <c:max val="3.8"/>
          <c:min val="-1.2"/>
        </c:scaling>
        <c:axPos val="l"/>
        <c:title>
          <c:tx>
            <c:rich>
              <a:bodyPr rot="-5400000" vert="horz"/>
              <a:lstStyle/>
              <a:p>
                <a:pPr>
                  <a:defRPr sz="1800" i="1">
                    <a:latin typeface="MS Reference Sans Serif" pitchFamily="34" charset="0"/>
                  </a:defRPr>
                </a:pPr>
                <a:r>
                  <a:rPr lang="en-US" sz="1800" i="1">
                    <a:latin typeface="MS Reference Sans Serif" pitchFamily="34" charset="0"/>
                  </a:rPr>
                  <a:t>x = ( ± ∆) [mm]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80201984"/>
        <c:crosses val="autoZero"/>
        <c:crossBetween val="between"/>
        <c:majorUnit val="0.5"/>
      </c:valAx>
    </c:plotArea>
    <c:legend>
      <c:legendPos val="t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35581786448087405"/>
          <c:y val="5.8494623655914034E-2"/>
          <c:w val="0.32120604369530398"/>
          <c:h val="3.966838206359579E-2"/>
        </c:manualLayout>
      </c:layout>
      <c:txPr>
        <a:bodyPr/>
        <a:lstStyle/>
        <a:p>
          <a:pPr>
            <a:defRPr sz="1200" b="1" i="1">
              <a:latin typeface="MS Reference Sans Serif" pitchFamily="34" charset="0"/>
            </a:defRPr>
          </a:pPr>
          <a:endParaRPr lang="de-DE"/>
        </a:p>
      </c:txPr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40</xdr:row>
      <xdr:rowOff>95249</xdr:rowOff>
    </xdr:from>
    <xdr:to>
      <xdr:col>11</xdr:col>
      <xdr:colOff>66675</xdr:colOff>
      <xdr:row>62</xdr:row>
      <xdr:rowOff>28575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657225</xdr:colOff>
      <xdr:row>65</xdr:row>
      <xdr:rowOff>114299</xdr:rowOff>
    </xdr:from>
    <xdr:to>
      <xdr:col>15</xdr:col>
      <xdr:colOff>219076</xdr:colOff>
      <xdr:row>85</xdr:row>
      <xdr:rowOff>180974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361951</xdr:colOff>
      <xdr:row>38</xdr:row>
      <xdr:rowOff>76200</xdr:rowOff>
    </xdr:from>
    <xdr:to>
      <xdr:col>10</xdr:col>
      <xdr:colOff>152400</xdr:colOff>
      <xdr:row>72</xdr:row>
      <xdr:rowOff>142875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C3:M29" totalsRowShown="0">
  <autoFilter ref="C3:M29"/>
  <tableColumns count="11">
    <tableColumn id="1" name="Spalte1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P3:Z27" totalsRowShown="0">
  <autoFilter ref="P3:Z27"/>
  <tableColumns count="11">
    <tableColumn id="1" name="Spalte1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C4:M30" totalsRowShown="0">
  <autoFilter ref="C4:M30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7" name="Tabelle7" displayName="Tabelle7" ref="O4:Y25" totalsRowShown="0">
  <autoFilter ref="O4:Y25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4" name="Tabelle4" displayName="Tabelle4" ref="C4:M30" totalsRowShown="0">
  <autoFilter ref="C4:M30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8" name="Tabelle8" displayName="Tabelle8" ref="O4:Y24" totalsRowShown="0">
  <autoFilter ref="O4:Y24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5" name="Tabelle5" displayName="Tabelle5" ref="C4:M30" totalsRowShown="0">
  <autoFilter ref="C4:M30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ables/table8.xml><?xml version="1.0" encoding="utf-8"?>
<table xmlns="http://schemas.openxmlformats.org/spreadsheetml/2006/main" id="6" name="Tabelle6" displayName="Tabelle6" ref="C3:M6" totalsRowShown="0">
  <autoFilter ref="C3:M6"/>
  <tableColumns count="11">
    <tableColumn id="1" name="Mat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7"/>
  <sheetViews>
    <sheetView topLeftCell="A7" workbookViewId="0">
      <selection activeCell="D28" sqref="D28:M28"/>
    </sheetView>
  </sheetViews>
  <sheetFormatPr baseColWidth="10" defaultRowHeight="15"/>
  <sheetData>
    <row r="1" spans="3:26" ht="33.75">
      <c r="F1" s="1" t="s">
        <v>11</v>
      </c>
      <c r="S1" s="2" t="s">
        <v>14</v>
      </c>
    </row>
    <row r="3" spans="3:26">
      <c r="C3" t="s">
        <v>10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P3" t="s">
        <v>10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V3" t="s">
        <v>5</v>
      </c>
      <c r="W3" t="s">
        <v>6</v>
      </c>
      <c r="X3" t="s">
        <v>7</v>
      </c>
      <c r="Y3" t="s">
        <v>8</v>
      </c>
      <c r="Z3" t="s">
        <v>9</v>
      </c>
    </row>
    <row r="4" spans="3:26">
      <c r="C4">
        <v>1</v>
      </c>
      <c r="D4">
        <v>0.24</v>
      </c>
      <c r="E4">
        <v>0.26</v>
      </c>
      <c r="F4">
        <v>-0.21</v>
      </c>
      <c r="G4">
        <v>-0.09</v>
      </c>
      <c r="H4">
        <v>-0.26</v>
      </c>
      <c r="I4">
        <v>-0.32</v>
      </c>
      <c r="J4">
        <v>-0.26</v>
      </c>
      <c r="K4">
        <v>-0.88</v>
      </c>
      <c r="L4">
        <v>0.15</v>
      </c>
      <c r="M4">
        <v>0.38</v>
      </c>
      <c r="P4">
        <v>1</v>
      </c>
      <c r="Q4">
        <v>-2.2200000000000002</v>
      </c>
      <c r="R4">
        <v>-2.41</v>
      </c>
      <c r="S4">
        <v>-2.82</v>
      </c>
      <c r="T4">
        <v>-2.8</v>
      </c>
      <c r="U4">
        <v>-2.88</v>
      </c>
      <c r="V4">
        <v>-2.46</v>
      </c>
      <c r="W4">
        <v>-2.59</v>
      </c>
      <c r="X4">
        <v>-2.62</v>
      </c>
      <c r="Y4">
        <v>-2.39</v>
      </c>
      <c r="Z4">
        <v>-2.65</v>
      </c>
    </row>
    <row r="5" spans="3:26">
      <c r="C5">
        <v>2</v>
      </c>
      <c r="D5">
        <v>0.51</v>
      </c>
      <c r="E5">
        <v>0.72</v>
      </c>
      <c r="F5">
        <v>0.06</v>
      </c>
      <c r="G5">
        <v>-0.11</v>
      </c>
      <c r="H5">
        <v>-0.28000000000000003</v>
      </c>
      <c r="I5">
        <v>-0.28999999999999998</v>
      </c>
      <c r="J5">
        <v>-0.2</v>
      </c>
      <c r="K5">
        <v>-1.1200000000000001</v>
      </c>
      <c r="L5">
        <v>-0.3</v>
      </c>
      <c r="M5">
        <v>0.05</v>
      </c>
      <c r="P5">
        <v>2</v>
      </c>
      <c r="Q5">
        <v>-2.3199999999999998</v>
      </c>
      <c r="R5">
        <v>-2.39</v>
      </c>
      <c r="S5">
        <v>-2.52</v>
      </c>
      <c r="T5">
        <v>-3.01</v>
      </c>
      <c r="U5">
        <v>-3.15</v>
      </c>
      <c r="V5">
        <v>-2.91</v>
      </c>
      <c r="W5">
        <v>-2.86</v>
      </c>
      <c r="X5">
        <v>-2.68</v>
      </c>
      <c r="Y5">
        <v>-2.58</v>
      </c>
      <c r="Z5">
        <v>-2.54</v>
      </c>
    </row>
    <row r="6" spans="3:26">
      <c r="C6">
        <v>3</v>
      </c>
      <c r="D6">
        <v>0.14000000000000001</v>
      </c>
      <c r="E6">
        <v>0.22</v>
      </c>
      <c r="F6">
        <v>-0.22</v>
      </c>
      <c r="G6">
        <v>-7.0000000000000007E-2</v>
      </c>
      <c r="H6">
        <v>-0.24</v>
      </c>
      <c r="I6">
        <v>-0.28000000000000003</v>
      </c>
      <c r="J6">
        <v>-0.23</v>
      </c>
      <c r="K6">
        <v>-0.83</v>
      </c>
      <c r="L6">
        <v>0.17</v>
      </c>
      <c r="M6">
        <v>0.36</v>
      </c>
      <c r="P6">
        <v>3</v>
      </c>
      <c r="Q6">
        <v>-2.19</v>
      </c>
      <c r="R6">
        <v>-2.38</v>
      </c>
      <c r="S6">
        <v>-2.71</v>
      </c>
      <c r="T6">
        <v>-2.91</v>
      </c>
      <c r="U6">
        <v>-2.81</v>
      </c>
      <c r="V6">
        <v>-2.4300000000000002</v>
      </c>
      <c r="W6">
        <v>-2.61</v>
      </c>
      <c r="X6">
        <v>-2.52</v>
      </c>
      <c r="Y6">
        <v>-2.35</v>
      </c>
      <c r="Z6">
        <v>-2.58</v>
      </c>
    </row>
    <row r="7" spans="3:26">
      <c r="C7">
        <v>4</v>
      </c>
      <c r="D7">
        <v>0.65</v>
      </c>
      <c r="E7">
        <v>0.8</v>
      </c>
      <c r="F7">
        <v>0.1</v>
      </c>
      <c r="G7">
        <v>-0.09</v>
      </c>
      <c r="H7">
        <v>-0.26</v>
      </c>
      <c r="I7">
        <v>-0.26</v>
      </c>
      <c r="J7">
        <v>-0.2</v>
      </c>
      <c r="K7">
        <v>-1.1599999999999999</v>
      </c>
      <c r="L7">
        <v>-0.42</v>
      </c>
      <c r="M7">
        <v>-0.04</v>
      </c>
      <c r="P7">
        <v>4</v>
      </c>
      <c r="Q7">
        <v>-2.67</v>
      </c>
      <c r="R7">
        <v>-2.37</v>
      </c>
      <c r="S7">
        <v>-2.5299999999999998</v>
      </c>
      <c r="T7">
        <v>-3.03</v>
      </c>
      <c r="U7">
        <v>-3.17</v>
      </c>
      <c r="V7">
        <v>-2.91</v>
      </c>
      <c r="W7">
        <v>-2.83</v>
      </c>
      <c r="X7">
        <v>-2.65</v>
      </c>
      <c r="Y7">
        <v>-2.56</v>
      </c>
      <c r="Z7">
        <v>-2.52</v>
      </c>
    </row>
    <row r="8" spans="3:26">
      <c r="C8">
        <v>5</v>
      </c>
      <c r="D8">
        <v>0.19</v>
      </c>
      <c r="E8">
        <v>0.22</v>
      </c>
      <c r="F8">
        <v>-0.22</v>
      </c>
      <c r="G8">
        <v>-0.06</v>
      </c>
      <c r="H8">
        <v>-0.25</v>
      </c>
      <c r="I8">
        <v>-0.3</v>
      </c>
      <c r="J8">
        <v>-0.26</v>
      </c>
      <c r="K8">
        <v>-0.82</v>
      </c>
      <c r="L8">
        <v>0.24</v>
      </c>
      <c r="M8">
        <v>0.51</v>
      </c>
      <c r="P8">
        <v>5</v>
      </c>
      <c r="Q8">
        <v>-2.15</v>
      </c>
      <c r="R8">
        <v>-2.39</v>
      </c>
      <c r="S8">
        <v>-2.79</v>
      </c>
      <c r="T8">
        <v>-2.77</v>
      </c>
      <c r="U8">
        <v>-2.87</v>
      </c>
      <c r="V8">
        <v>-2.46</v>
      </c>
      <c r="W8">
        <v>-2.5299999999999998</v>
      </c>
      <c r="X8">
        <v>-2.68</v>
      </c>
      <c r="Y8">
        <v>-2.4300000000000002</v>
      </c>
      <c r="Z8">
        <v>-2.68</v>
      </c>
    </row>
    <row r="9" spans="3:26">
      <c r="C9">
        <v>6</v>
      </c>
      <c r="D9">
        <v>0.64</v>
      </c>
      <c r="E9">
        <v>0.76</v>
      </c>
      <c r="F9">
        <v>0.11</v>
      </c>
      <c r="G9">
        <v>-0.09</v>
      </c>
      <c r="H9">
        <v>-0.26</v>
      </c>
      <c r="I9">
        <v>-0.24</v>
      </c>
      <c r="J9">
        <v>-0.21</v>
      </c>
      <c r="K9">
        <v>-1.07</v>
      </c>
      <c r="L9">
        <v>-0.38</v>
      </c>
      <c r="M9">
        <v>-0.1</v>
      </c>
      <c r="P9">
        <v>6</v>
      </c>
      <c r="Q9">
        <v>-2.5299999999999998</v>
      </c>
      <c r="R9">
        <v>-2.38</v>
      </c>
      <c r="S9">
        <v>-2.5</v>
      </c>
      <c r="T9">
        <v>-2.96</v>
      </c>
      <c r="U9">
        <v>-3.1</v>
      </c>
      <c r="V9">
        <v>-2.85</v>
      </c>
      <c r="W9">
        <v>-2.79</v>
      </c>
      <c r="X9">
        <v>-2.63</v>
      </c>
      <c r="Y9">
        <v>-2.58</v>
      </c>
      <c r="Z9">
        <v>-2.5499999999999998</v>
      </c>
    </row>
    <row r="10" spans="3:26">
      <c r="C10">
        <v>7</v>
      </c>
      <c r="D10">
        <v>0.22</v>
      </c>
      <c r="E10">
        <v>0.22</v>
      </c>
      <c r="F10">
        <v>-0.25</v>
      </c>
      <c r="G10">
        <v>-0.06</v>
      </c>
      <c r="H10">
        <v>-0.25</v>
      </c>
      <c r="I10">
        <v>-0.32</v>
      </c>
      <c r="J10">
        <v>-0.27</v>
      </c>
      <c r="K10">
        <v>-0.83</v>
      </c>
      <c r="L10">
        <v>0.17</v>
      </c>
      <c r="M10">
        <v>0.33</v>
      </c>
      <c r="P10">
        <v>7</v>
      </c>
      <c r="Q10">
        <v>-2.15</v>
      </c>
      <c r="R10">
        <v>-2.36</v>
      </c>
      <c r="S10">
        <v>-2.73</v>
      </c>
      <c r="T10">
        <v>-2.76</v>
      </c>
      <c r="U10">
        <v>-2.87</v>
      </c>
      <c r="V10">
        <v>-2.4700000000000002</v>
      </c>
      <c r="W10">
        <v>-2.57</v>
      </c>
      <c r="X10">
        <v>-2.63</v>
      </c>
      <c r="Y10">
        <v>-2.36</v>
      </c>
      <c r="Z10">
        <v>-2.5299999999999998</v>
      </c>
    </row>
    <row r="11" spans="3:26">
      <c r="C11">
        <v>8</v>
      </c>
      <c r="D11">
        <v>0.68</v>
      </c>
      <c r="E11">
        <v>0.76</v>
      </c>
      <c r="F11">
        <v>7.0000000000000007E-2</v>
      </c>
      <c r="G11">
        <v>-0.13</v>
      </c>
      <c r="H11">
        <v>-0.3</v>
      </c>
      <c r="I11">
        <v>-0.3</v>
      </c>
      <c r="J11">
        <v>-0.23</v>
      </c>
      <c r="K11">
        <v>-1.1399999999999999</v>
      </c>
      <c r="L11">
        <v>-0.34</v>
      </c>
      <c r="M11">
        <v>-0.09</v>
      </c>
      <c r="P11">
        <v>8</v>
      </c>
      <c r="Q11">
        <v>-2.62</v>
      </c>
      <c r="R11">
        <v>-2.39</v>
      </c>
      <c r="S11">
        <v>-2.54</v>
      </c>
      <c r="T11">
        <v>-2.98</v>
      </c>
      <c r="U11">
        <v>-3.17</v>
      </c>
      <c r="V11">
        <v>-2.89</v>
      </c>
      <c r="W11">
        <v>-2.81</v>
      </c>
      <c r="X11">
        <v>-2.69</v>
      </c>
      <c r="Y11">
        <v>-2.63</v>
      </c>
      <c r="Z11">
        <v>-2.54</v>
      </c>
    </row>
    <row r="12" spans="3:26">
      <c r="C12">
        <v>9</v>
      </c>
      <c r="D12">
        <v>0.21</v>
      </c>
      <c r="E12">
        <v>0.25</v>
      </c>
      <c r="F12">
        <v>-0.21</v>
      </c>
      <c r="G12">
        <v>-0.04</v>
      </c>
      <c r="H12">
        <v>-0.25</v>
      </c>
      <c r="I12">
        <v>-0.34</v>
      </c>
      <c r="J12">
        <v>-0.26</v>
      </c>
      <c r="K12">
        <v>-0.8</v>
      </c>
      <c r="L12">
        <v>0.28000000000000003</v>
      </c>
      <c r="M12">
        <v>0.53</v>
      </c>
      <c r="P12">
        <v>9</v>
      </c>
      <c r="Q12">
        <v>-2.16</v>
      </c>
      <c r="R12">
        <v>-2.4</v>
      </c>
      <c r="S12">
        <v>-2.73</v>
      </c>
      <c r="T12">
        <v>-2.78</v>
      </c>
      <c r="U12">
        <v>-2.92</v>
      </c>
      <c r="V12">
        <v>-2.52</v>
      </c>
      <c r="W12">
        <v>-2.62</v>
      </c>
      <c r="X12">
        <v>-2.65</v>
      </c>
      <c r="Y12">
        <v>-2.5099999999999998</v>
      </c>
      <c r="Z12">
        <v>-2.52</v>
      </c>
    </row>
    <row r="13" spans="3:26">
      <c r="C13">
        <v>10</v>
      </c>
      <c r="D13">
        <v>0.51</v>
      </c>
      <c r="E13">
        <v>0.67</v>
      </c>
      <c r="F13">
        <v>0.09</v>
      </c>
      <c r="G13">
        <v>-0.09</v>
      </c>
      <c r="H13">
        <v>-0.23</v>
      </c>
      <c r="I13">
        <v>-0.23</v>
      </c>
      <c r="J13">
        <v>-0.17</v>
      </c>
      <c r="K13">
        <v>-1.05</v>
      </c>
      <c r="L13">
        <v>-0.28999999999999998</v>
      </c>
      <c r="M13">
        <v>0.11</v>
      </c>
      <c r="P13">
        <v>10</v>
      </c>
      <c r="Q13">
        <v>-2.2400000000000002</v>
      </c>
      <c r="R13">
        <v>-2.38</v>
      </c>
      <c r="S13">
        <v>-2.52</v>
      </c>
      <c r="T13">
        <v>-2.94</v>
      </c>
      <c r="U13">
        <v>-3.12</v>
      </c>
      <c r="V13">
        <v>-2.86</v>
      </c>
      <c r="W13">
        <v>-2.89</v>
      </c>
      <c r="X13">
        <v>-2.66</v>
      </c>
      <c r="Y13">
        <v>-2.58</v>
      </c>
      <c r="Z13">
        <v>-2.5499999999999998</v>
      </c>
    </row>
    <row r="14" spans="3:26">
      <c r="C14">
        <v>11</v>
      </c>
      <c r="D14">
        <v>0.16</v>
      </c>
      <c r="E14">
        <v>0.32</v>
      </c>
      <c r="F14">
        <v>-0.18</v>
      </c>
      <c r="G14">
        <v>-0.05</v>
      </c>
      <c r="H14">
        <v>-0.24</v>
      </c>
      <c r="I14">
        <v>-0.32</v>
      </c>
      <c r="J14">
        <v>-0.28999999999999998</v>
      </c>
      <c r="K14">
        <v>-0.87</v>
      </c>
      <c r="L14">
        <v>0.18</v>
      </c>
      <c r="M14">
        <v>0.83</v>
      </c>
      <c r="P14">
        <v>11</v>
      </c>
      <c r="Q14">
        <v>-2.2799999999999998</v>
      </c>
      <c r="R14">
        <v>-2.4900000000000002</v>
      </c>
      <c r="S14">
        <v>-2.81</v>
      </c>
      <c r="T14">
        <v>-2.84</v>
      </c>
      <c r="U14">
        <v>-2.91</v>
      </c>
      <c r="V14">
        <v>-2.46</v>
      </c>
      <c r="W14">
        <v>-2.57</v>
      </c>
      <c r="X14">
        <v>-2.75</v>
      </c>
      <c r="Y14">
        <v>-2.6</v>
      </c>
      <c r="Z14">
        <v>-3.48</v>
      </c>
    </row>
    <row r="15" spans="3:26">
      <c r="C15">
        <v>12</v>
      </c>
      <c r="D15">
        <v>0.67</v>
      </c>
      <c r="E15">
        <v>0.74</v>
      </c>
      <c r="F15">
        <v>0.11</v>
      </c>
      <c r="G15">
        <v>-0.08</v>
      </c>
      <c r="H15">
        <v>-0.25</v>
      </c>
      <c r="I15">
        <v>-0.26</v>
      </c>
      <c r="J15">
        <v>-0.21</v>
      </c>
      <c r="K15">
        <v>-1.06</v>
      </c>
      <c r="L15">
        <v>-0.33</v>
      </c>
      <c r="M15">
        <v>-0.1</v>
      </c>
      <c r="P15">
        <v>12</v>
      </c>
      <c r="Q15">
        <v>-2.73</v>
      </c>
      <c r="R15">
        <v>-2.4300000000000002</v>
      </c>
      <c r="S15">
        <v>-2.5499999999999998</v>
      </c>
      <c r="T15">
        <v>-3.01</v>
      </c>
      <c r="U15">
        <v>-3.16</v>
      </c>
      <c r="V15">
        <v>-2.86</v>
      </c>
      <c r="W15">
        <v>-2.8</v>
      </c>
      <c r="X15">
        <v>-2.57</v>
      </c>
      <c r="Y15">
        <v>-2.57</v>
      </c>
      <c r="Z15">
        <v>-2.4900000000000002</v>
      </c>
    </row>
    <row r="16" spans="3:26">
      <c r="C16">
        <v>13</v>
      </c>
      <c r="D16">
        <v>0.28000000000000003</v>
      </c>
      <c r="E16">
        <v>0.32</v>
      </c>
      <c r="F16">
        <v>-0.18</v>
      </c>
      <c r="G16">
        <v>-7.0000000000000007E-2</v>
      </c>
      <c r="H16">
        <v>-0.28999999999999998</v>
      </c>
      <c r="I16">
        <v>-0.34</v>
      </c>
      <c r="J16">
        <v>-0.23</v>
      </c>
      <c r="K16">
        <v>-0.84</v>
      </c>
      <c r="L16">
        <v>0.18</v>
      </c>
      <c r="M16">
        <v>0.39</v>
      </c>
      <c r="P16">
        <v>13</v>
      </c>
      <c r="Q16">
        <v>-2.1800000000000002</v>
      </c>
      <c r="R16">
        <v>-2.36</v>
      </c>
      <c r="S16">
        <v>-2.71</v>
      </c>
      <c r="T16">
        <v>-2.74</v>
      </c>
      <c r="U16">
        <v>-2.77</v>
      </c>
      <c r="V16">
        <v>-2.35</v>
      </c>
      <c r="W16">
        <v>-2.56</v>
      </c>
      <c r="X16">
        <v>-2.5499999999999998</v>
      </c>
      <c r="Y16">
        <v>-2.39</v>
      </c>
      <c r="Z16">
        <v>-2.72</v>
      </c>
    </row>
    <row r="17" spans="1:26">
      <c r="C17">
        <v>14</v>
      </c>
      <c r="D17">
        <v>0.64</v>
      </c>
      <c r="E17">
        <v>0.79</v>
      </c>
      <c r="F17">
        <v>0.09</v>
      </c>
      <c r="G17">
        <v>-7.0000000000000007E-2</v>
      </c>
      <c r="H17">
        <v>-0.25</v>
      </c>
      <c r="I17">
        <v>-0.26</v>
      </c>
      <c r="J17">
        <v>-0.21</v>
      </c>
      <c r="K17">
        <v>-1.1499999999999999</v>
      </c>
      <c r="L17">
        <v>-0.44</v>
      </c>
      <c r="M17">
        <v>-0.13</v>
      </c>
      <c r="P17">
        <v>14</v>
      </c>
      <c r="Q17">
        <v>-2.5299999999999998</v>
      </c>
      <c r="R17">
        <v>-2.38</v>
      </c>
      <c r="S17">
        <v>-2.56</v>
      </c>
      <c r="T17">
        <v>-3</v>
      </c>
      <c r="U17">
        <v>-3.22</v>
      </c>
      <c r="V17">
        <v>-2.92</v>
      </c>
      <c r="W17">
        <v>-2.99</v>
      </c>
      <c r="X17">
        <v>-2.73</v>
      </c>
      <c r="Y17">
        <v>-2.62</v>
      </c>
      <c r="Z17">
        <v>-2.5499999999999998</v>
      </c>
    </row>
    <row r="18" spans="1:26">
      <c r="C18">
        <v>15</v>
      </c>
      <c r="D18">
        <v>0.17</v>
      </c>
      <c r="E18">
        <v>0.17</v>
      </c>
      <c r="F18">
        <v>-0.19</v>
      </c>
      <c r="G18">
        <v>-0.04</v>
      </c>
      <c r="H18">
        <v>-0.21</v>
      </c>
      <c r="I18">
        <v>-0.27</v>
      </c>
      <c r="J18">
        <v>-0.24</v>
      </c>
      <c r="K18">
        <v>-0.77</v>
      </c>
      <c r="L18">
        <v>0.24</v>
      </c>
      <c r="M18">
        <v>0.27</v>
      </c>
      <c r="P18">
        <v>15</v>
      </c>
      <c r="Q18">
        <v>-2.2200000000000002</v>
      </c>
      <c r="R18">
        <v>-2.36</v>
      </c>
      <c r="S18">
        <v>-2.74</v>
      </c>
      <c r="T18">
        <v>-2.79</v>
      </c>
      <c r="U18">
        <v>-2.89</v>
      </c>
      <c r="V18">
        <v>-2.52</v>
      </c>
      <c r="W18">
        <v>-2.5299999999999998</v>
      </c>
      <c r="X18">
        <v>-2.57</v>
      </c>
      <c r="Y18">
        <v>-2.38</v>
      </c>
      <c r="Z18">
        <v>-2.58</v>
      </c>
    </row>
    <row r="19" spans="1:26">
      <c r="C19">
        <v>16</v>
      </c>
      <c r="D19">
        <v>0.71</v>
      </c>
      <c r="E19">
        <v>0.78</v>
      </c>
      <c r="F19">
        <v>0.14000000000000001</v>
      </c>
      <c r="G19">
        <v>-0.05</v>
      </c>
      <c r="H19">
        <v>-0.23</v>
      </c>
      <c r="I19">
        <v>-0.24</v>
      </c>
      <c r="J19">
        <v>-0.18</v>
      </c>
      <c r="K19">
        <v>-1.02</v>
      </c>
      <c r="L19">
        <v>-0.22</v>
      </c>
      <c r="M19">
        <v>0.04</v>
      </c>
      <c r="P19">
        <v>16</v>
      </c>
      <c r="Q19">
        <v>-2.68</v>
      </c>
      <c r="R19">
        <v>-2.42</v>
      </c>
      <c r="S19">
        <v>-2.6</v>
      </c>
      <c r="T19">
        <v>-3.05</v>
      </c>
      <c r="U19">
        <v>-3.19</v>
      </c>
      <c r="V19">
        <v>-2.92</v>
      </c>
      <c r="W19">
        <v>-2.87</v>
      </c>
      <c r="X19">
        <v>-2.63</v>
      </c>
      <c r="Y19">
        <v>-2.54</v>
      </c>
      <c r="Z19">
        <v>-2.52</v>
      </c>
    </row>
    <row r="20" spans="1:26">
      <c r="C20">
        <v>17</v>
      </c>
      <c r="D20">
        <v>0.12</v>
      </c>
      <c r="E20">
        <v>0.21</v>
      </c>
      <c r="F20">
        <v>-0.18</v>
      </c>
      <c r="G20">
        <v>-0.05</v>
      </c>
      <c r="H20">
        <v>-0.22</v>
      </c>
      <c r="I20">
        <v>-0.3</v>
      </c>
      <c r="J20">
        <v>-0.26</v>
      </c>
      <c r="K20">
        <v>-0.77</v>
      </c>
      <c r="L20">
        <v>0.21</v>
      </c>
      <c r="M20">
        <v>0.3</v>
      </c>
      <c r="P20">
        <v>17</v>
      </c>
      <c r="Q20">
        <v>-2.2000000000000002</v>
      </c>
      <c r="R20">
        <v>-2.37</v>
      </c>
      <c r="S20">
        <v>-2.73</v>
      </c>
      <c r="T20">
        <v>-2.71</v>
      </c>
      <c r="U20">
        <v>-2.82</v>
      </c>
      <c r="V20">
        <v>-2.44</v>
      </c>
      <c r="W20">
        <v>-2.5</v>
      </c>
      <c r="X20">
        <v>-2.61</v>
      </c>
      <c r="Y20">
        <v>-2.38</v>
      </c>
      <c r="Z20">
        <v>-2.57</v>
      </c>
    </row>
    <row r="21" spans="1:26">
      <c r="C21">
        <v>18</v>
      </c>
      <c r="D21">
        <v>0.79</v>
      </c>
      <c r="E21">
        <v>0.84</v>
      </c>
      <c r="F21">
        <v>0.17</v>
      </c>
      <c r="G21">
        <v>-0.12</v>
      </c>
      <c r="H21">
        <v>-0.27</v>
      </c>
      <c r="I21">
        <v>-0.27</v>
      </c>
      <c r="J21">
        <v>-0.2</v>
      </c>
      <c r="K21">
        <v>-1.1200000000000001</v>
      </c>
      <c r="L21">
        <v>-0.39</v>
      </c>
      <c r="M21">
        <v>-7.0000000000000007E-2</v>
      </c>
      <c r="P21">
        <v>18</v>
      </c>
      <c r="Q21">
        <v>-2.94</v>
      </c>
      <c r="R21">
        <v>-2.4300000000000002</v>
      </c>
      <c r="S21">
        <v>-2.5499999999999998</v>
      </c>
      <c r="T21">
        <v>-2.96</v>
      </c>
      <c r="U21">
        <v>-3.13</v>
      </c>
      <c r="V21">
        <v>-2.87</v>
      </c>
      <c r="W21">
        <v>-2.9</v>
      </c>
      <c r="X21">
        <v>-2.61</v>
      </c>
      <c r="Y21">
        <v>-2.6</v>
      </c>
      <c r="Z21">
        <v>-2.5</v>
      </c>
    </row>
    <row r="22" spans="1:26">
      <c r="C22">
        <v>19</v>
      </c>
      <c r="D22">
        <v>0.13</v>
      </c>
      <c r="E22">
        <v>0.21</v>
      </c>
      <c r="F22">
        <v>-0.28000000000000003</v>
      </c>
      <c r="G22">
        <v>-0.12</v>
      </c>
      <c r="H22">
        <v>-0.28999999999999998</v>
      </c>
      <c r="I22">
        <v>-0.38</v>
      </c>
      <c r="J22">
        <v>-0.28999999999999998</v>
      </c>
      <c r="K22">
        <v>-0.85</v>
      </c>
      <c r="L22">
        <v>0.2</v>
      </c>
      <c r="M22">
        <v>0.24</v>
      </c>
      <c r="P22">
        <v>19</v>
      </c>
      <c r="Q22">
        <v>-2.14</v>
      </c>
      <c r="R22">
        <v>-2.38</v>
      </c>
      <c r="S22">
        <v>-2.71</v>
      </c>
      <c r="T22">
        <v>-2.79</v>
      </c>
      <c r="U22">
        <v>-2.86</v>
      </c>
      <c r="V22">
        <v>-2.46</v>
      </c>
      <c r="W22">
        <v>-2.5499999999999998</v>
      </c>
      <c r="X22">
        <v>-2.66</v>
      </c>
      <c r="Y22">
        <v>-2.33</v>
      </c>
      <c r="Z22">
        <v>-2.5099999999999998</v>
      </c>
    </row>
    <row r="23" spans="1:26">
      <c r="C23">
        <v>20</v>
      </c>
      <c r="D23">
        <v>0.83</v>
      </c>
      <c r="E23">
        <v>0.85</v>
      </c>
      <c r="F23">
        <v>0.11</v>
      </c>
      <c r="G23">
        <v>-0.12</v>
      </c>
      <c r="H23">
        <v>-0.3</v>
      </c>
      <c r="I23">
        <v>-0.33</v>
      </c>
      <c r="J23">
        <v>-0.26</v>
      </c>
      <c r="K23">
        <v>-1.26</v>
      </c>
      <c r="L23">
        <v>0.44</v>
      </c>
      <c r="M23">
        <v>-0.19</v>
      </c>
      <c r="P23">
        <v>20</v>
      </c>
      <c r="Q23">
        <v>-2.82</v>
      </c>
      <c r="R23">
        <v>-2.42</v>
      </c>
      <c r="S23">
        <v>-2.58</v>
      </c>
      <c r="T23">
        <v>-2.95</v>
      </c>
      <c r="U23">
        <v>-3.16</v>
      </c>
      <c r="V23">
        <v>-2.86</v>
      </c>
      <c r="W23">
        <v>-2.92</v>
      </c>
      <c r="X23">
        <v>-2.66</v>
      </c>
      <c r="Y23">
        <v>-2.54</v>
      </c>
      <c r="Z23">
        <v>-2.4700000000000002</v>
      </c>
    </row>
    <row r="24" spans="1:26">
      <c r="C24" s="3" t="s">
        <v>12</v>
      </c>
      <c r="D24">
        <f>SUBTOTAL(101,D4:D23)</f>
        <v>0.42449999999999999</v>
      </c>
      <c r="E24">
        <f t="shared" ref="E24:M24" si="0">SUBTOTAL(101,E4:E23)</f>
        <v>0.50550000000000017</v>
      </c>
      <c r="F24">
        <f t="shared" si="0"/>
        <v>-5.3500000000000006E-2</v>
      </c>
      <c r="G24">
        <f t="shared" si="0"/>
        <v>-8.0000000000000029E-2</v>
      </c>
      <c r="H24">
        <f t="shared" si="0"/>
        <v>-0.25650000000000006</v>
      </c>
      <c r="I24">
        <f t="shared" si="0"/>
        <v>-0.29249999999999993</v>
      </c>
      <c r="J24">
        <f t="shared" si="0"/>
        <v>-0.23300000000000001</v>
      </c>
      <c r="K24">
        <f t="shared" si="0"/>
        <v>-0.97050000000000014</v>
      </c>
      <c r="L24">
        <f t="shared" si="0"/>
        <v>-3.2500000000000008E-2</v>
      </c>
      <c r="M24">
        <f t="shared" si="0"/>
        <v>0.18100000000000002</v>
      </c>
      <c r="P24" s="3" t="s">
        <v>15</v>
      </c>
      <c r="Q24">
        <f>SUBTOTAL(101,Q4:Q23)</f>
        <v>-2.3984999999999999</v>
      </c>
      <c r="R24">
        <f t="shared" ref="R24:Z24" si="1">SUBTOTAL(101,R4:R23)</f>
        <v>-2.3944999999999999</v>
      </c>
      <c r="S24">
        <f t="shared" si="1"/>
        <v>-2.6465000000000001</v>
      </c>
      <c r="T24">
        <f t="shared" si="1"/>
        <v>-2.8890000000000002</v>
      </c>
      <c r="U24">
        <f t="shared" si="1"/>
        <v>-3.0085000000000006</v>
      </c>
      <c r="V24">
        <f t="shared" si="1"/>
        <v>-2.6710000000000003</v>
      </c>
      <c r="W24">
        <f t="shared" si="1"/>
        <v>-2.7145000000000001</v>
      </c>
      <c r="X24">
        <f t="shared" si="1"/>
        <v>-2.6375000000000002</v>
      </c>
      <c r="Y24">
        <f t="shared" si="1"/>
        <v>-2.496</v>
      </c>
      <c r="Z24">
        <f t="shared" si="1"/>
        <v>-2.6025</v>
      </c>
    </row>
    <row r="25" spans="1:26">
      <c r="C25" s="3" t="s">
        <v>13</v>
      </c>
      <c r="D25">
        <f>STDEV(D4:D23)</f>
        <v>0.25713963030556813</v>
      </c>
      <c r="E25">
        <f t="shared" ref="E25:M25" si="2">STDEV(E4:E23)</f>
        <v>0.27694717337807429</v>
      </c>
      <c r="F25">
        <f t="shared" si="2"/>
        <v>0.16566532527961303</v>
      </c>
      <c r="G25">
        <f t="shared" si="2"/>
        <v>2.8654015976455085E-2</v>
      </c>
      <c r="H25">
        <f t="shared" si="2"/>
        <v>2.5603248149198878E-2</v>
      </c>
      <c r="I25">
        <f t="shared" si="2"/>
        <v>3.9586680375575306E-2</v>
      </c>
      <c r="J25">
        <f t="shared" si="2"/>
        <v>3.4958622157600774E-2</v>
      </c>
      <c r="K25">
        <f t="shared" si="2"/>
        <v>0.15786319860462614</v>
      </c>
      <c r="L25">
        <f t="shared" si="2"/>
        <v>0.29989252460804933</v>
      </c>
      <c r="M25">
        <f t="shared" si="2"/>
        <v>0.27472282682541571</v>
      </c>
      <c r="P25" s="3" t="s">
        <v>13</v>
      </c>
      <c r="Q25">
        <f>STDEV(Q4:Q23)</f>
        <v>0.26200190838999465</v>
      </c>
      <c r="R25">
        <f t="shared" ref="R25:Z25" si="3">STDEV(R4:R23)</f>
        <v>3.1701734968294787E-2</v>
      </c>
      <c r="S25">
        <f t="shared" si="3"/>
        <v>0.11008489546947982</v>
      </c>
      <c r="T25">
        <f t="shared" si="3"/>
        <v>0.11224503271156434</v>
      </c>
      <c r="U25">
        <f t="shared" si="3"/>
        <v>0.15755617210511455</v>
      </c>
      <c r="V25">
        <f t="shared" si="3"/>
        <v>0.22284996132634791</v>
      </c>
      <c r="W25">
        <f t="shared" si="3"/>
        <v>0.16323941087604305</v>
      </c>
      <c r="X25">
        <f t="shared" si="3"/>
        <v>5.7112538949539049E-2</v>
      </c>
      <c r="Y25">
        <f t="shared" si="3"/>
        <v>0.10535154184168931</v>
      </c>
      <c r="Z25">
        <f t="shared" si="3"/>
        <v>0.21584290095978845</v>
      </c>
    </row>
    <row r="26" spans="1:26">
      <c r="A26">
        <f>2.09/(SQRT(20))</f>
        <v>0.46733820729745601</v>
      </c>
      <c r="C26" s="3" t="s">
        <v>16</v>
      </c>
      <c r="D26">
        <f>D25*$A$26</f>
        <v>0.1201711738521348</v>
      </c>
      <c r="E26">
        <f t="shared" ref="E26:M26" si="4">E25*$A$26</f>
        <v>0.12942799552260698</v>
      </c>
      <c r="F26">
        <f t="shared" si="4"/>
        <v>7.7421736127524274E-2</v>
      </c>
      <c r="G26">
        <f t="shared" si="4"/>
        <v>1.3391116458309182E-2</v>
      </c>
      <c r="H26">
        <f t="shared" si="4"/>
        <v>1.1965376091038512E-2</v>
      </c>
      <c r="I26">
        <f t="shared" si="4"/>
        <v>1.8500368239578745E-2</v>
      </c>
      <c r="J26">
        <f t="shared" si="4"/>
        <v>1.6337499808722268E-2</v>
      </c>
      <c r="K26">
        <f t="shared" si="4"/>
        <v>7.3775504234128236E-2</v>
      </c>
      <c r="L26">
        <f t="shared" si="4"/>
        <v>0.14015123483223399</v>
      </c>
      <c r="M26">
        <f t="shared" si="4"/>
        <v>0.12838847339227924</v>
      </c>
    </row>
    <row r="27" spans="1:26">
      <c r="C27" s="3" t="s">
        <v>17</v>
      </c>
      <c r="D27">
        <v>0.13</v>
      </c>
      <c r="E27">
        <v>0.13</v>
      </c>
      <c r="F27">
        <v>0.08</v>
      </c>
      <c r="G27">
        <v>1.4E-2</v>
      </c>
      <c r="H27">
        <v>1.2E-2</v>
      </c>
      <c r="I27">
        <v>1.9E-2</v>
      </c>
      <c r="J27">
        <v>1.7000000000000001E-2</v>
      </c>
      <c r="K27">
        <v>0.09</v>
      </c>
      <c r="L27">
        <v>0.15</v>
      </c>
      <c r="M27">
        <v>0.13</v>
      </c>
    </row>
    <row r="28" spans="1:26">
      <c r="C28" t="s">
        <v>18</v>
      </c>
      <c r="D28">
        <v>0.42</v>
      </c>
      <c r="E28">
        <v>0.51</v>
      </c>
      <c r="F28">
        <v>-0.05</v>
      </c>
      <c r="G28" s="4">
        <v>-0.08</v>
      </c>
      <c r="H28">
        <v>-0.25700000000000001</v>
      </c>
      <c r="I28">
        <v>-0.29299999999999998</v>
      </c>
      <c r="J28">
        <v>-0.23300000000000001</v>
      </c>
      <c r="K28">
        <v>-0.97</v>
      </c>
      <c r="L28">
        <v>-0.03</v>
      </c>
      <c r="M28">
        <v>0.18</v>
      </c>
    </row>
    <row r="29" spans="1:26">
      <c r="C29" s="15" t="s">
        <v>44</v>
      </c>
      <c r="D29" s="5">
        <v>0.25700000000000001</v>
      </c>
      <c r="E29" s="5">
        <v>0.27700000000000002</v>
      </c>
      <c r="F29" s="5">
        <v>0.16600000000000001</v>
      </c>
      <c r="G29" s="5">
        <v>2.9000000000000001E-2</v>
      </c>
      <c r="H29" s="5">
        <v>2.5999999999999999E-2</v>
      </c>
      <c r="I29" s="9">
        <v>0.04</v>
      </c>
      <c r="J29" s="5">
        <v>3.5000000000000003E-2</v>
      </c>
      <c r="K29" s="5">
        <v>0.158</v>
      </c>
      <c r="L29" s="9">
        <v>0.3</v>
      </c>
      <c r="M29" s="5">
        <v>0.27500000000000002</v>
      </c>
    </row>
    <row r="35" spans="3:13" ht="15.75" thickBot="1">
      <c r="C35" s="7" t="s">
        <v>10</v>
      </c>
      <c r="D35" s="7" t="s">
        <v>0</v>
      </c>
      <c r="E35" s="7" t="s">
        <v>1</v>
      </c>
      <c r="F35" s="7" t="s">
        <v>2</v>
      </c>
      <c r="G35" s="7" t="s">
        <v>3</v>
      </c>
      <c r="H35" s="7" t="s">
        <v>4</v>
      </c>
      <c r="I35" s="7" t="s">
        <v>5</v>
      </c>
      <c r="J35" s="7" t="s">
        <v>6</v>
      </c>
      <c r="K35" s="7" t="s">
        <v>7</v>
      </c>
      <c r="L35" s="7" t="s">
        <v>8</v>
      </c>
      <c r="M35" s="8" t="s">
        <v>9</v>
      </c>
    </row>
    <row r="36" spans="3:13" ht="15.75" thickTop="1">
      <c r="C36" t="s">
        <v>30</v>
      </c>
      <c r="D36">
        <v>0.42449999999999999</v>
      </c>
      <c r="E36">
        <v>0.50550000000000017</v>
      </c>
      <c r="F36">
        <v>-5.3500000000000006E-2</v>
      </c>
      <c r="G36">
        <v>-8.0000000000000029E-2</v>
      </c>
      <c r="H36">
        <v>-0.25650000000000006</v>
      </c>
      <c r="I36">
        <v>-0.29249999999999993</v>
      </c>
      <c r="J36">
        <v>-0.23300000000000001</v>
      </c>
      <c r="K36">
        <v>-0.97050000000000014</v>
      </c>
      <c r="L36">
        <v>-3.2500000000000008E-2</v>
      </c>
      <c r="M36">
        <v>0.18100000000000002</v>
      </c>
    </row>
    <row r="37" spans="3:13">
      <c r="C37" t="s">
        <v>30</v>
      </c>
      <c r="D37">
        <v>0.42</v>
      </c>
      <c r="E37">
        <v>0.51</v>
      </c>
      <c r="F37">
        <v>-0.05</v>
      </c>
      <c r="G37">
        <v>-0.08</v>
      </c>
      <c r="H37">
        <v>-0.25700000000000001</v>
      </c>
      <c r="I37">
        <v>-0.29299999999999998</v>
      </c>
      <c r="J37">
        <v>-0.23300000000000001</v>
      </c>
      <c r="K37">
        <v>-0.97</v>
      </c>
      <c r="L37">
        <v>-0.03</v>
      </c>
      <c r="M37">
        <v>0.18</v>
      </c>
    </row>
  </sheetData>
  <pageMargins left="0.7" right="0.7" top="0.78740157499999996" bottom="0.78740157499999996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Z59"/>
  <sheetViews>
    <sheetView topLeftCell="A4" workbookViewId="0">
      <selection activeCell="D29" sqref="D29:M29"/>
    </sheetView>
  </sheetViews>
  <sheetFormatPr baseColWidth="10" defaultRowHeight="15"/>
  <sheetData>
    <row r="1" spans="1:25">
      <c r="A1">
        <v>0.46733820729745601</v>
      </c>
    </row>
    <row r="2" spans="1:25" ht="21">
      <c r="F2" s="6" t="s">
        <v>20</v>
      </c>
      <c r="G2" s="6"/>
      <c r="S2" s="11" t="s">
        <v>36</v>
      </c>
      <c r="T2" s="11"/>
    </row>
    <row r="4" spans="1:25">
      <c r="C4" t="s">
        <v>19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O4" t="s">
        <v>19</v>
      </c>
      <c r="P4" t="s">
        <v>0</v>
      </c>
      <c r="Q4" t="s">
        <v>1</v>
      </c>
      <c r="R4" t="s">
        <v>2</v>
      </c>
      <c r="S4" t="s">
        <v>3</v>
      </c>
      <c r="T4" t="s">
        <v>4</v>
      </c>
      <c r="U4" t="s">
        <v>5</v>
      </c>
      <c r="V4" t="s">
        <v>6</v>
      </c>
      <c r="W4" t="s">
        <v>7</v>
      </c>
      <c r="X4" t="s">
        <v>8</v>
      </c>
      <c r="Y4" t="s">
        <v>9</v>
      </c>
    </row>
    <row r="5" spans="1:25">
      <c r="C5">
        <v>1</v>
      </c>
      <c r="D5">
        <v>1.63</v>
      </c>
      <c r="E5">
        <v>-0.67</v>
      </c>
      <c r="F5">
        <v>0.05</v>
      </c>
      <c r="G5">
        <v>-0.11</v>
      </c>
      <c r="H5">
        <v>-0.4</v>
      </c>
      <c r="I5">
        <v>-0.48</v>
      </c>
      <c r="J5">
        <v>-0.37</v>
      </c>
      <c r="K5">
        <v>-0.53</v>
      </c>
      <c r="L5">
        <v>0.56999999999999995</v>
      </c>
      <c r="M5">
        <v>1.54</v>
      </c>
      <c r="O5">
        <v>1</v>
      </c>
      <c r="P5">
        <v>-2.97</v>
      </c>
      <c r="Q5">
        <v>-2.5099999999999998</v>
      </c>
      <c r="R5">
        <v>-2.66</v>
      </c>
      <c r="S5">
        <v>-2.98</v>
      </c>
      <c r="T5">
        <v>-2.96</v>
      </c>
      <c r="U5">
        <v>-2.67</v>
      </c>
      <c r="V5">
        <v>-2.72</v>
      </c>
      <c r="W5">
        <v>-2.8</v>
      </c>
      <c r="X5">
        <v>-2.66</v>
      </c>
      <c r="Y5">
        <v>-3.22</v>
      </c>
    </row>
    <row r="6" spans="1:25">
      <c r="C6">
        <v>2</v>
      </c>
      <c r="D6">
        <v>1.89</v>
      </c>
      <c r="E6">
        <v>1.02</v>
      </c>
      <c r="F6">
        <v>0.25</v>
      </c>
      <c r="G6">
        <v>-0.15</v>
      </c>
      <c r="H6">
        <v>-0.48</v>
      </c>
      <c r="I6">
        <v>-0.54</v>
      </c>
      <c r="J6">
        <v>-0.3</v>
      </c>
      <c r="K6">
        <v>-0.72</v>
      </c>
      <c r="L6">
        <v>0.24</v>
      </c>
      <c r="M6">
        <v>1.46</v>
      </c>
      <c r="O6">
        <v>2</v>
      </c>
      <c r="P6">
        <v>-2.82</v>
      </c>
      <c r="Q6">
        <v>-2.4900000000000002</v>
      </c>
      <c r="R6">
        <v>-2.57</v>
      </c>
      <c r="S6">
        <v>-3.11</v>
      </c>
      <c r="T6">
        <v>-3.18</v>
      </c>
      <c r="U6">
        <v>-2.88</v>
      </c>
      <c r="V6">
        <v>-2.83</v>
      </c>
      <c r="W6">
        <v>-2.75</v>
      </c>
      <c r="X6">
        <v>-2.65</v>
      </c>
      <c r="Y6">
        <v>-3.39</v>
      </c>
    </row>
    <row r="7" spans="1:25">
      <c r="C7">
        <v>3</v>
      </c>
      <c r="D7">
        <v>1.5</v>
      </c>
      <c r="E7">
        <v>-0.63</v>
      </c>
      <c r="F7">
        <v>0.03</v>
      </c>
      <c r="G7">
        <v>-0.14000000000000001</v>
      </c>
      <c r="H7">
        <v>-0.51</v>
      </c>
      <c r="I7">
        <v>-0.56000000000000005</v>
      </c>
      <c r="J7">
        <v>-0.32</v>
      </c>
      <c r="K7">
        <v>-0.63</v>
      </c>
      <c r="L7">
        <v>0.45</v>
      </c>
      <c r="M7">
        <v>1.52</v>
      </c>
      <c r="O7">
        <v>3</v>
      </c>
      <c r="P7">
        <v>-2.92</v>
      </c>
      <c r="Q7">
        <v>-2.44</v>
      </c>
      <c r="R7">
        <v>-2.62</v>
      </c>
      <c r="S7">
        <v>-2.91</v>
      </c>
      <c r="T7">
        <v>-2.87</v>
      </c>
      <c r="U7">
        <v>-2.5299999999999998</v>
      </c>
      <c r="V7">
        <v>-2.66</v>
      </c>
      <c r="W7">
        <v>-2.65</v>
      </c>
      <c r="X7">
        <v>-2.5499999999999998</v>
      </c>
      <c r="Y7">
        <v>-3.2</v>
      </c>
    </row>
    <row r="8" spans="1:25">
      <c r="C8">
        <v>4</v>
      </c>
      <c r="D8">
        <v>1.87</v>
      </c>
      <c r="E8">
        <v>1.06</v>
      </c>
      <c r="F8">
        <v>0.26</v>
      </c>
      <c r="G8">
        <v>-0.14000000000000001</v>
      </c>
      <c r="H8">
        <v>-0.46</v>
      </c>
      <c r="I8">
        <v>-0.49</v>
      </c>
      <c r="J8">
        <v>-0.23</v>
      </c>
      <c r="K8">
        <v>-0.81</v>
      </c>
      <c r="L8">
        <v>0</v>
      </c>
      <c r="M8">
        <v>1.17</v>
      </c>
      <c r="O8">
        <v>4</v>
      </c>
      <c r="P8" t="s">
        <v>33</v>
      </c>
      <c r="Q8">
        <v>-2.52</v>
      </c>
      <c r="R8">
        <v>-2.58</v>
      </c>
      <c r="S8">
        <v>-3.1</v>
      </c>
      <c r="T8">
        <v>-3.18</v>
      </c>
      <c r="U8">
        <v>-2.92</v>
      </c>
      <c r="V8">
        <v>-2.83</v>
      </c>
      <c r="W8">
        <v>-2.62</v>
      </c>
      <c r="X8">
        <v>-2.5</v>
      </c>
      <c r="Y8">
        <v>-3.03</v>
      </c>
    </row>
    <row r="9" spans="1:25">
      <c r="C9">
        <v>5</v>
      </c>
      <c r="D9">
        <v>1.69</v>
      </c>
      <c r="E9">
        <v>-0.97</v>
      </c>
      <c r="F9">
        <v>0.21</v>
      </c>
      <c r="G9">
        <v>-0.15</v>
      </c>
      <c r="H9">
        <v>-0.43</v>
      </c>
      <c r="I9">
        <v>-0.45</v>
      </c>
      <c r="J9">
        <v>-0.26</v>
      </c>
      <c r="K9">
        <v>-0.84</v>
      </c>
      <c r="L9">
        <v>-0.02</v>
      </c>
      <c r="M9">
        <v>1.01</v>
      </c>
      <c r="O9">
        <v>5</v>
      </c>
      <c r="P9">
        <v>-2.8</v>
      </c>
      <c r="Q9">
        <v>-2.4700000000000002</v>
      </c>
      <c r="R9">
        <v>-2.5499999999999998</v>
      </c>
      <c r="S9">
        <v>-3.09</v>
      </c>
      <c r="T9">
        <v>-3.19</v>
      </c>
      <c r="U9">
        <v>-2.93</v>
      </c>
      <c r="V9">
        <v>-2.82</v>
      </c>
      <c r="W9">
        <v>-2.63</v>
      </c>
      <c r="X9">
        <v>-2.48</v>
      </c>
      <c r="Y9">
        <v>-2.77</v>
      </c>
    </row>
    <row r="10" spans="1:25">
      <c r="C10">
        <v>6</v>
      </c>
      <c r="D10">
        <v>1.82</v>
      </c>
      <c r="E10">
        <v>-0.72</v>
      </c>
      <c r="F10">
        <v>7.0000000000000007E-2</v>
      </c>
      <c r="G10">
        <v>-0.05</v>
      </c>
      <c r="H10">
        <v>-0.37</v>
      </c>
      <c r="I10">
        <v>-0.45</v>
      </c>
      <c r="J10">
        <v>-0.25</v>
      </c>
      <c r="K10">
        <v>-0.63</v>
      </c>
      <c r="L10">
        <v>0.36</v>
      </c>
      <c r="M10">
        <v>1.1000000000000001</v>
      </c>
      <c r="O10">
        <v>6</v>
      </c>
      <c r="P10">
        <v>-3.14</v>
      </c>
      <c r="Q10">
        <v>-2.61</v>
      </c>
      <c r="R10">
        <v>-2.75</v>
      </c>
      <c r="S10">
        <v>3.06</v>
      </c>
      <c r="T10">
        <v>-2.83</v>
      </c>
      <c r="U10">
        <v>-2.5</v>
      </c>
      <c r="V10">
        <v>-2.56</v>
      </c>
      <c r="W10">
        <v>-2.5499999999999998</v>
      </c>
      <c r="X10">
        <v>-2.34</v>
      </c>
      <c r="Y10">
        <v>-3.19</v>
      </c>
    </row>
    <row r="11" spans="1:25">
      <c r="C11">
        <v>7</v>
      </c>
      <c r="D11">
        <v>1.4</v>
      </c>
      <c r="E11">
        <v>-0.53</v>
      </c>
      <c r="F11">
        <v>-0.01</v>
      </c>
      <c r="G11">
        <v>-0.08</v>
      </c>
      <c r="H11">
        <v>-0.37</v>
      </c>
      <c r="I11">
        <v>-0.45</v>
      </c>
      <c r="J11">
        <v>-0.27</v>
      </c>
      <c r="K11">
        <v>-0.56999999999999995</v>
      </c>
      <c r="L11">
        <v>0.37</v>
      </c>
      <c r="M11">
        <v>1.28</v>
      </c>
      <c r="O11">
        <v>7</v>
      </c>
      <c r="P11">
        <v>-2.9</v>
      </c>
      <c r="Q11">
        <v>-2.41</v>
      </c>
      <c r="R11">
        <v>-2.64</v>
      </c>
      <c r="S11">
        <v>-3.04</v>
      </c>
      <c r="T11">
        <v>-3.03</v>
      </c>
      <c r="U11">
        <v>-2.72</v>
      </c>
      <c r="V11">
        <v>-2.77</v>
      </c>
      <c r="W11">
        <v>-2.75</v>
      </c>
      <c r="X11">
        <v>-2.5099999999999998</v>
      </c>
      <c r="Y11">
        <v>-3.29</v>
      </c>
    </row>
    <row r="12" spans="1:25">
      <c r="C12">
        <v>8</v>
      </c>
      <c r="D12">
        <v>1.57</v>
      </c>
      <c r="E12">
        <v>-0.93</v>
      </c>
      <c r="F12">
        <v>0.21</v>
      </c>
      <c r="G12">
        <v>-0.12</v>
      </c>
      <c r="H12">
        <v>-0.39</v>
      </c>
      <c r="I12">
        <v>-0.42</v>
      </c>
      <c r="J12">
        <v>-0.24</v>
      </c>
      <c r="K12">
        <v>-0.85</v>
      </c>
      <c r="L12">
        <v>-0.03</v>
      </c>
      <c r="M12">
        <v>0.97</v>
      </c>
      <c r="O12">
        <v>8</v>
      </c>
      <c r="P12">
        <v>-2.65</v>
      </c>
      <c r="Q12">
        <v>-2.48</v>
      </c>
      <c r="R12">
        <v>-2.56</v>
      </c>
      <c r="S12">
        <v>-3.1</v>
      </c>
      <c r="T12">
        <v>-3.14</v>
      </c>
      <c r="U12">
        <v>-2.88</v>
      </c>
      <c r="V12">
        <v>-2.82</v>
      </c>
      <c r="W12">
        <v>-2.67</v>
      </c>
      <c r="X12">
        <v>-2.54</v>
      </c>
      <c r="Y12">
        <v>-2.64</v>
      </c>
    </row>
    <row r="13" spans="1:25">
      <c r="C13">
        <v>9</v>
      </c>
      <c r="D13">
        <v>1.57</v>
      </c>
      <c r="E13">
        <v>-0.61</v>
      </c>
      <c r="F13">
        <v>0.06</v>
      </c>
      <c r="G13">
        <v>-0.06</v>
      </c>
      <c r="H13">
        <v>-0.31</v>
      </c>
      <c r="I13">
        <v>-0.41</v>
      </c>
      <c r="J13">
        <v>-0.26</v>
      </c>
      <c r="K13">
        <v>-0.52</v>
      </c>
      <c r="L13">
        <v>0.51</v>
      </c>
      <c r="M13">
        <v>1.52</v>
      </c>
      <c r="O13">
        <v>9</v>
      </c>
      <c r="P13">
        <v>-2.91</v>
      </c>
      <c r="Q13">
        <v>-2.4500000000000002</v>
      </c>
      <c r="R13">
        <v>-2.71</v>
      </c>
      <c r="S13">
        <v>-3.04</v>
      </c>
      <c r="T13">
        <v>-3.04</v>
      </c>
      <c r="U13">
        <v>-2.73</v>
      </c>
      <c r="V13">
        <v>-2.72</v>
      </c>
      <c r="W13">
        <v>-2.79</v>
      </c>
      <c r="X13">
        <v>-2.5</v>
      </c>
      <c r="Y13">
        <v>-3.21</v>
      </c>
    </row>
    <row r="14" spans="1:25">
      <c r="C14">
        <v>10</v>
      </c>
      <c r="D14">
        <v>1.44</v>
      </c>
      <c r="E14">
        <v>-0.56999999999999995</v>
      </c>
      <c r="F14">
        <v>0.02</v>
      </c>
      <c r="G14">
        <v>-7.0000000000000007E-2</v>
      </c>
      <c r="H14">
        <v>-0.33</v>
      </c>
      <c r="I14">
        <v>-0.45</v>
      </c>
      <c r="J14">
        <v>-0.26</v>
      </c>
      <c r="K14">
        <v>-0.57999999999999996</v>
      </c>
      <c r="L14">
        <v>0.39</v>
      </c>
      <c r="M14">
        <v>1.27</v>
      </c>
      <c r="O14">
        <v>10</v>
      </c>
      <c r="P14">
        <v>-2.95</v>
      </c>
      <c r="Q14">
        <v>-2.4500000000000002</v>
      </c>
      <c r="R14">
        <v>-2.71</v>
      </c>
      <c r="S14">
        <v>-3.06</v>
      </c>
      <c r="T14">
        <v>-3.01</v>
      </c>
      <c r="U14">
        <v>-2.65</v>
      </c>
      <c r="V14">
        <v>-2.73</v>
      </c>
      <c r="W14">
        <v>-2.69</v>
      </c>
      <c r="X14">
        <v>-2.41</v>
      </c>
      <c r="Y14">
        <v>-3.18</v>
      </c>
    </row>
    <row r="15" spans="1:25">
      <c r="C15">
        <v>11</v>
      </c>
      <c r="D15">
        <v>1.7</v>
      </c>
      <c r="E15">
        <v>-0.84</v>
      </c>
      <c r="F15">
        <v>0.18</v>
      </c>
      <c r="G15">
        <v>-0.1</v>
      </c>
      <c r="H15">
        <v>-0.35</v>
      </c>
      <c r="I15">
        <v>-0.4</v>
      </c>
      <c r="J15">
        <v>-0.25</v>
      </c>
      <c r="K15">
        <v>-0.87</v>
      </c>
      <c r="L15">
        <v>-0.08</v>
      </c>
      <c r="M15">
        <v>0.83</v>
      </c>
      <c r="O15">
        <v>11</v>
      </c>
      <c r="P15">
        <v>-3.03</v>
      </c>
      <c r="Q15">
        <v>-2.4700000000000002</v>
      </c>
      <c r="R15">
        <v>-2.56</v>
      </c>
      <c r="S15">
        <v>-3.07</v>
      </c>
      <c r="T15">
        <v>-3.15</v>
      </c>
      <c r="U15">
        <v>-2.89</v>
      </c>
      <c r="V15">
        <v>-2.86</v>
      </c>
      <c r="W15">
        <v>-2.68</v>
      </c>
      <c r="X15">
        <v>-2.5</v>
      </c>
      <c r="Y15">
        <v>-2.63</v>
      </c>
    </row>
    <row r="16" spans="1:25" ht="15.75">
      <c r="B16" s="18"/>
      <c r="C16">
        <v>12</v>
      </c>
      <c r="D16">
        <v>1.43</v>
      </c>
      <c r="E16">
        <v>0.59</v>
      </c>
      <c r="F16">
        <v>0.03</v>
      </c>
      <c r="G16">
        <v>-0.12</v>
      </c>
      <c r="H16">
        <v>-0.38</v>
      </c>
      <c r="I16">
        <v>-0.47</v>
      </c>
      <c r="J16">
        <v>-0.28999999999999998</v>
      </c>
      <c r="K16">
        <v>-0.59</v>
      </c>
      <c r="L16">
        <v>0.39</v>
      </c>
      <c r="M16">
        <v>1.32</v>
      </c>
      <c r="O16">
        <v>12</v>
      </c>
      <c r="P16">
        <v>-2.92</v>
      </c>
      <c r="Q16">
        <v>-2.4900000000000002</v>
      </c>
      <c r="R16">
        <v>-2.72</v>
      </c>
      <c r="S16">
        <v>-3.05</v>
      </c>
      <c r="T16">
        <v>-2.95</v>
      </c>
      <c r="U16">
        <v>-2.61</v>
      </c>
      <c r="V16">
        <v>-2.71</v>
      </c>
      <c r="W16">
        <v>-2.67</v>
      </c>
      <c r="X16">
        <v>-2.44</v>
      </c>
      <c r="Y16">
        <v>-3.23</v>
      </c>
    </row>
    <row r="17" spans="3:25">
      <c r="C17">
        <v>13</v>
      </c>
      <c r="D17">
        <v>1.72</v>
      </c>
      <c r="E17">
        <v>0.94</v>
      </c>
      <c r="F17">
        <v>0.23</v>
      </c>
      <c r="G17">
        <v>-0.11</v>
      </c>
      <c r="H17">
        <v>-0.35</v>
      </c>
      <c r="I17">
        <v>-0.39</v>
      </c>
      <c r="J17">
        <v>-0.25</v>
      </c>
      <c r="K17">
        <v>-0.71</v>
      </c>
      <c r="L17">
        <v>0.17</v>
      </c>
      <c r="M17">
        <v>1.33</v>
      </c>
      <c r="O17">
        <v>13</v>
      </c>
      <c r="P17">
        <v>-2.85</v>
      </c>
      <c r="Q17">
        <v>-2.5</v>
      </c>
      <c r="R17">
        <v>-2.58</v>
      </c>
      <c r="S17">
        <v>-3.15</v>
      </c>
      <c r="T17">
        <v>-3.23</v>
      </c>
      <c r="U17">
        <v>-2.92</v>
      </c>
      <c r="V17">
        <v>-2.93</v>
      </c>
      <c r="W17">
        <v>-2.74</v>
      </c>
      <c r="X17">
        <v>-2.66</v>
      </c>
      <c r="Y17">
        <v>-3.4</v>
      </c>
    </row>
    <row r="18" spans="3:25">
      <c r="C18">
        <v>14</v>
      </c>
      <c r="D18">
        <v>1.21</v>
      </c>
      <c r="E18">
        <v>0.43</v>
      </c>
      <c r="F18">
        <v>-0.04</v>
      </c>
      <c r="G18">
        <v>-0.06</v>
      </c>
      <c r="H18">
        <v>-0.32</v>
      </c>
      <c r="I18">
        <v>-0.42</v>
      </c>
      <c r="J18">
        <v>-0.31</v>
      </c>
      <c r="K18">
        <v>-0.54</v>
      </c>
      <c r="L18">
        <v>0.45</v>
      </c>
      <c r="M18">
        <v>1.31</v>
      </c>
      <c r="O18">
        <v>14</v>
      </c>
      <c r="P18">
        <v>-2.98</v>
      </c>
      <c r="Q18">
        <v>-2.42</v>
      </c>
      <c r="R18">
        <v>-2.67</v>
      </c>
      <c r="S18">
        <v>-3.02</v>
      </c>
      <c r="T18">
        <v>-2.97</v>
      </c>
      <c r="U18">
        <v>-2.59</v>
      </c>
      <c r="V18">
        <v>-2.65</v>
      </c>
      <c r="W18">
        <v>-2.78</v>
      </c>
      <c r="X18">
        <v>-2.62</v>
      </c>
      <c r="Y18">
        <v>-3.36</v>
      </c>
    </row>
    <row r="19" spans="3:25">
      <c r="C19">
        <v>15</v>
      </c>
      <c r="D19">
        <v>2.12</v>
      </c>
      <c r="E19">
        <v>1.0900000000000001</v>
      </c>
      <c r="F19">
        <v>0.46</v>
      </c>
      <c r="G19">
        <v>-0.01</v>
      </c>
      <c r="H19">
        <v>-0.33</v>
      </c>
      <c r="I19">
        <v>-0.41</v>
      </c>
      <c r="J19">
        <v>-0.25</v>
      </c>
      <c r="K19">
        <v>-0.69</v>
      </c>
      <c r="L19">
        <v>0.18</v>
      </c>
      <c r="M19">
        <v>1.31</v>
      </c>
      <c r="O19">
        <v>15</v>
      </c>
      <c r="P19">
        <v>-2.71</v>
      </c>
      <c r="Q19">
        <v>-2.52</v>
      </c>
      <c r="R19">
        <v>-2.9</v>
      </c>
      <c r="S19">
        <v>-3.41</v>
      </c>
      <c r="T19">
        <v>-3.4</v>
      </c>
      <c r="U19">
        <v>-3</v>
      </c>
      <c r="V19">
        <v>-2.92</v>
      </c>
      <c r="W19">
        <v>-2.75</v>
      </c>
      <c r="X19">
        <v>-2.6</v>
      </c>
      <c r="Y19">
        <v>-3.27</v>
      </c>
    </row>
    <row r="20" spans="3:25">
      <c r="C20">
        <v>16</v>
      </c>
      <c r="D20">
        <v>1.2</v>
      </c>
      <c r="E20">
        <v>0.46</v>
      </c>
      <c r="F20">
        <v>-0.03</v>
      </c>
      <c r="G20">
        <v>-0.08</v>
      </c>
      <c r="H20">
        <v>-0.32</v>
      </c>
      <c r="I20">
        <v>-0.41</v>
      </c>
      <c r="J20">
        <v>-0.26</v>
      </c>
      <c r="K20">
        <v>-0.65</v>
      </c>
      <c r="L20">
        <v>0.26</v>
      </c>
      <c r="M20">
        <v>1.1399999999999999</v>
      </c>
      <c r="O20">
        <v>16</v>
      </c>
      <c r="P20">
        <v>-2.94</v>
      </c>
      <c r="Q20">
        <v>-2.4500000000000002</v>
      </c>
      <c r="R20">
        <v>-2.66</v>
      </c>
      <c r="S20">
        <v>-2.97</v>
      </c>
      <c r="T20">
        <v>-2.88</v>
      </c>
      <c r="U20">
        <v>-2.57</v>
      </c>
      <c r="V20">
        <v>-2.66</v>
      </c>
      <c r="W20">
        <v>-2.67</v>
      </c>
      <c r="X20">
        <v>-2.41</v>
      </c>
      <c r="Y20">
        <v>-3.25</v>
      </c>
    </row>
    <row r="21" spans="3:25">
      <c r="C21">
        <v>17</v>
      </c>
      <c r="D21">
        <v>1.59</v>
      </c>
      <c r="E21">
        <v>0.89</v>
      </c>
      <c r="F21">
        <v>0.19</v>
      </c>
      <c r="G21">
        <v>-0.1</v>
      </c>
      <c r="H21">
        <v>-0.36</v>
      </c>
      <c r="I21">
        <v>-0.4</v>
      </c>
      <c r="J21">
        <v>-0.22</v>
      </c>
      <c r="K21">
        <v>-0.83</v>
      </c>
      <c r="L21">
        <v>-0.04</v>
      </c>
      <c r="M21">
        <v>1.03</v>
      </c>
      <c r="O21">
        <v>17</v>
      </c>
      <c r="P21">
        <v>-2.8</v>
      </c>
      <c r="Q21">
        <v>-2.4900000000000002</v>
      </c>
      <c r="R21">
        <v>-2.5299999999999998</v>
      </c>
      <c r="S21">
        <v>-3.15</v>
      </c>
      <c r="T21">
        <v>-3.2</v>
      </c>
      <c r="U21">
        <v>-2.88</v>
      </c>
      <c r="V21">
        <v>-2.88</v>
      </c>
      <c r="W21">
        <v>-2.6</v>
      </c>
      <c r="X21">
        <v>-2.46</v>
      </c>
      <c r="Y21">
        <v>-2.71</v>
      </c>
    </row>
    <row r="22" spans="3:25">
      <c r="C22">
        <v>18</v>
      </c>
      <c r="D22">
        <v>1.89</v>
      </c>
      <c r="E22">
        <v>0.78</v>
      </c>
      <c r="F22">
        <v>0.13</v>
      </c>
      <c r="G22">
        <v>-0.08</v>
      </c>
      <c r="H22">
        <v>-0.41</v>
      </c>
      <c r="I22">
        <v>-0.48</v>
      </c>
      <c r="J22">
        <v>-0.26</v>
      </c>
      <c r="K22">
        <v>-0.54</v>
      </c>
      <c r="L22">
        <v>0.5</v>
      </c>
      <c r="M22">
        <v>1.62</v>
      </c>
      <c r="O22">
        <v>18</v>
      </c>
      <c r="P22">
        <v>-2.93</v>
      </c>
      <c r="Q22">
        <v>-2.54</v>
      </c>
      <c r="R22">
        <v>-2.77</v>
      </c>
      <c r="S22">
        <v>-3.09</v>
      </c>
      <c r="T22">
        <v>-3.05</v>
      </c>
      <c r="U22">
        <v>-2.72</v>
      </c>
      <c r="V22">
        <v>-2.78</v>
      </c>
      <c r="W22">
        <v>-2.73</v>
      </c>
      <c r="X22">
        <v>-2.5</v>
      </c>
      <c r="Y22" t="s">
        <v>34</v>
      </c>
    </row>
    <row r="23" spans="3:25">
      <c r="C23">
        <v>19</v>
      </c>
      <c r="D23">
        <v>1.68</v>
      </c>
      <c r="E23">
        <v>0.68</v>
      </c>
      <c r="F23">
        <v>-7.0000000000000007E-2</v>
      </c>
      <c r="G23">
        <v>-0.12</v>
      </c>
      <c r="H23">
        <v>-0.43</v>
      </c>
      <c r="I23">
        <v>-0.53</v>
      </c>
      <c r="J23">
        <v>-0.31</v>
      </c>
      <c r="K23">
        <v>-0.49</v>
      </c>
      <c r="L23">
        <v>0.62</v>
      </c>
      <c r="M23">
        <v>1.65</v>
      </c>
      <c r="O23">
        <v>19</v>
      </c>
      <c r="P23">
        <v>-3.07</v>
      </c>
      <c r="Q23">
        <v>-2.4900000000000002</v>
      </c>
      <c r="R23">
        <v>2.71</v>
      </c>
      <c r="S23">
        <v>-3.07</v>
      </c>
      <c r="T23">
        <v>-2.98</v>
      </c>
      <c r="U23">
        <v>-2.66</v>
      </c>
      <c r="V23">
        <v>-2.72</v>
      </c>
      <c r="W23">
        <v>-2.79</v>
      </c>
      <c r="X23">
        <v>-2.6</v>
      </c>
      <c r="Y23">
        <v>-3.23</v>
      </c>
    </row>
    <row r="24" spans="3:25">
      <c r="C24">
        <v>20</v>
      </c>
      <c r="D24">
        <v>2.46</v>
      </c>
      <c r="E24">
        <v>1.1599999999999999</v>
      </c>
      <c r="F24">
        <v>0.34</v>
      </c>
      <c r="G24">
        <v>-0.09</v>
      </c>
      <c r="H24">
        <v>-0.39</v>
      </c>
      <c r="I24">
        <v>-0.43</v>
      </c>
      <c r="J24">
        <v>-0.21</v>
      </c>
      <c r="K24">
        <v>-0.68</v>
      </c>
      <c r="L24">
        <v>0.19</v>
      </c>
      <c r="M24">
        <v>1.5</v>
      </c>
      <c r="O24">
        <v>20</v>
      </c>
      <c r="P24">
        <v>-2.96</v>
      </c>
      <c r="Q24">
        <v>-2.66</v>
      </c>
      <c r="R24">
        <v>-2.68</v>
      </c>
      <c r="S24">
        <v>-3.3</v>
      </c>
      <c r="T24">
        <v>-3.36</v>
      </c>
      <c r="U24">
        <v>-3.04</v>
      </c>
      <c r="V24">
        <v>-3.05</v>
      </c>
      <c r="W24">
        <v>-2.64</v>
      </c>
      <c r="X24">
        <v>-2.56</v>
      </c>
      <c r="Y24" t="s">
        <v>35</v>
      </c>
    </row>
    <row r="25" spans="3:25">
      <c r="C25" s="15" t="s">
        <v>15</v>
      </c>
      <c r="D25" s="5">
        <f>SUBTOTAL(101,D5:D24)</f>
        <v>1.669</v>
      </c>
      <c r="E25" s="5">
        <f t="shared" ref="E25:M25" si="0">SUBTOTAL(101,E5:E24)</f>
        <v>0.13150000000000001</v>
      </c>
      <c r="F25" s="5">
        <f t="shared" si="0"/>
        <v>0.1285</v>
      </c>
      <c r="G25" s="5">
        <f t="shared" si="0"/>
        <v>-9.7000000000000031E-2</v>
      </c>
      <c r="H25" s="5">
        <f t="shared" si="0"/>
        <v>-0.38450000000000001</v>
      </c>
      <c r="I25" s="5">
        <f t="shared" si="0"/>
        <v>-0.45200000000000007</v>
      </c>
      <c r="J25" s="5">
        <f t="shared" si="0"/>
        <v>-0.26849999999999991</v>
      </c>
      <c r="K25" s="5">
        <f t="shared" si="0"/>
        <v>-0.66350000000000009</v>
      </c>
      <c r="L25" s="5">
        <f t="shared" si="0"/>
        <v>0.27400000000000008</v>
      </c>
      <c r="M25" s="5">
        <f t="shared" si="0"/>
        <v>1.294</v>
      </c>
      <c r="O25" s="15" t="s">
        <v>37</v>
      </c>
      <c r="P25" s="5">
        <v>-2.9078947368421049</v>
      </c>
      <c r="Q25" s="5">
        <f>SUBTOTAL(101,Q5:Q24)</f>
        <v>-2.4930000000000008</v>
      </c>
      <c r="R25" s="5">
        <f t="shared" ref="R25:X25" si="1">SUBTOTAL(101,R5:R24)</f>
        <v>-2.3855</v>
      </c>
      <c r="S25" s="5">
        <f t="shared" si="1"/>
        <v>-2.7824999999999998</v>
      </c>
      <c r="T25" s="5">
        <f t="shared" si="1"/>
        <v>-3.0799999999999996</v>
      </c>
      <c r="U25" s="5">
        <f t="shared" si="1"/>
        <v>-2.7645</v>
      </c>
      <c r="V25" s="5">
        <f t="shared" si="1"/>
        <v>-2.7809999999999997</v>
      </c>
      <c r="W25" s="5">
        <f t="shared" si="1"/>
        <v>-2.6975000000000002</v>
      </c>
      <c r="X25" s="5">
        <f t="shared" si="1"/>
        <v>-2.5244999999999997</v>
      </c>
      <c r="Y25" s="5">
        <v>-3.1164705882352939</v>
      </c>
    </row>
    <row r="26" spans="3:25">
      <c r="C26" s="15" t="s">
        <v>13</v>
      </c>
      <c r="D26" s="5">
        <f>STDEV(D5:D24)</f>
        <v>0.29581110615782386</v>
      </c>
      <c r="E26" s="5">
        <f t="shared" ref="E26:M26" si="2">STDEV(E5:E24)</f>
        <v>0.81745609893388793</v>
      </c>
      <c r="F26" s="5">
        <f t="shared" si="2"/>
        <v>0.14034825107192242</v>
      </c>
      <c r="G26" s="5">
        <f t="shared" si="2"/>
        <v>3.6577243428696157E-2</v>
      </c>
      <c r="H26" s="5">
        <f t="shared" si="2"/>
        <v>5.5675280350486314E-2</v>
      </c>
      <c r="I26" s="5">
        <f t="shared" si="2"/>
        <v>4.9161388357766546E-2</v>
      </c>
      <c r="J26" s="5">
        <f t="shared" si="2"/>
        <v>3.8151360602074622E-2</v>
      </c>
      <c r="K26" s="5">
        <f t="shared" si="2"/>
        <v>0.12282957812822561</v>
      </c>
      <c r="L26" s="5">
        <f t="shared" si="2"/>
        <v>0.22070222854382435</v>
      </c>
      <c r="M26" s="5">
        <f t="shared" si="2"/>
        <v>0.23127563869251783</v>
      </c>
    </row>
    <row r="27" spans="3:25">
      <c r="C27" s="15" t="s">
        <v>16</v>
      </c>
      <c r="D27" s="5">
        <f>D26*$A$1</f>
        <v>0.13824383205047486</v>
      </c>
      <c r="E27" s="5">
        <f t="shared" ref="E27:M27" si="3">E26*$A$1</f>
        <v>0.38202846782013505</v>
      </c>
      <c r="F27" s="5">
        <f t="shared" si="3"/>
        <v>6.5590100053285486E-2</v>
      </c>
      <c r="G27" s="5">
        <f t="shared" si="3"/>
        <v>1.7093943371849517E-2</v>
      </c>
      <c r="H27" s="5">
        <f t="shared" si="3"/>
        <v>2.6019185709779551E-2</v>
      </c>
      <c r="I27" s="5">
        <f t="shared" si="3"/>
        <v>2.2974995103372642E-2</v>
      </c>
      <c r="J27" s="5">
        <f t="shared" si="3"/>
        <v>1.7829588469732347E-2</v>
      </c>
      <c r="K27" s="5">
        <f t="shared" si="3"/>
        <v>5.740295484554777E-2</v>
      </c>
      <c r="L27" s="5">
        <f t="shared" si="3"/>
        <v>0.1031425838342243</v>
      </c>
      <c r="M27" s="5">
        <f t="shared" si="3"/>
        <v>0.10808394237813543</v>
      </c>
    </row>
    <row r="28" spans="3:25">
      <c r="C28" s="15" t="s">
        <v>41</v>
      </c>
      <c r="D28" s="5">
        <v>0.14000000000000001</v>
      </c>
      <c r="E28" s="5">
        <v>0.4</v>
      </c>
      <c r="F28" s="5">
        <v>7.0000000000000007E-2</v>
      </c>
      <c r="G28" s="5">
        <v>1.7999999999999999E-2</v>
      </c>
      <c r="H28" s="5">
        <v>2.7E-2</v>
      </c>
      <c r="I28" s="5">
        <v>2.3E-2</v>
      </c>
      <c r="J28" s="5">
        <v>1.7999999999999999E-2</v>
      </c>
      <c r="K28" s="5">
        <v>0.06</v>
      </c>
      <c r="L28" s="5">
        <v>0.11</v>
      </c>
      <c r="M28" s="5">
        <v>0.11</v>
      </c>
    </row>
    <row r="29" spans="3:25">
      <c r="C29" s="15" t="s">
        <v>42</v>
      </c>
      <c r="D29" s="5">
        <v>1.67</v>
      </c>
      <c r="E29" s="5">
        <v>0.1</v>
      </c>
      <c r="F29" s="5">
        <v>0.13</v>
      </c>
      <c r="G29" s="5">
        <v>-9.7000000000000003E-2</v>
      </c>
      <c r="H29" s="5">
        <v>-0.38500000000000001</v>
      </c>
      <c r="I29" s="5">
        <v>-0.45200000000000001</v>
      </c>
      <c r="J29" s="5">
        <v>-0.26900000000000002</v>
      </c>
      <c r="K29" s="5">
        <v>-0.66</v>
      </c>
      <c r="L29" s="5">
        <v>0.22</v>
      </c>
      <c r="M29" s="5">
        <v>1.29</v>
      </c>
    </row>
    <row r="30" spans="3:25">
      <c r="C30" s="15" t="s">
        <v>43</v>
      </c>
      <c r="D30" s="5">
        <v>0.29599999999999999</v>
      </c>
      <c r="E30" s="5">
        <v>0.81699999999999995</v>
      </c>
      <c r="F30" s="5">
        <v>0.14000000000000001</v>
      </c>
      <c r="G30" s="9">
        <v>0.04</v>
      </c>
      <c r="H30" s="5">
        <v>5.6000000000000001E-2</v>
      </c>
      <c r="I30" s="9">
        <v>0.05</v>
      </c>
      <c r="J30" s="5">
        <v>3.7999999999999999E-2</v>
      </c>
      <c r="K30" s="5">
        <v>0.123</v>
      </c>
      <c r="L30" s="5">
        <v>0.221</v>
      </c>
      <c r="M30" s="5">
        <v>0.23100000000000001</v>
      </c>
    </row>
    <row r="42" spans="17:26">
      <c r="Z42" s="12"/>
    </row>
    <row r="43" spans="17:26">
      <c r="Z43" s="13"/>
    </row>
    <row r="44" spans="17:26">
      <c r="Z44" s="14"/>
    </row>
    <row r="45" spans="17:26">
      <c r="Z45" s="12"/>
    </row>
    <row r="46" spans="17:26">
      <c r="Z46" s="13"/>
    </row>
    <row r="47" spans="17:26">
      <c r="Q47" s="13"/>
      <c r="Z47" s="14"/>
    </row>
    <row r="48" spans="17:26">
      <c r="Z48" s="13"/>
    </row>
    <row r="49" spans="26:26">
      <c r="Z49" s="14"/>
    </row>
    <row r="50" spans="26:26">
      <c r="Z50" s="13"/>
    </row>
    <row r="51" spans="26:26">
      <c r="Z51" s="14"/>
    </row>
    <row r="52" spans="26:26">
      <c r="Z52" s="13"/>
    </row>
    <row r="53" spans="26:26">
      <c r="Z53" s="14"/>
    </row>
    <row r="54" spans="26:26">
      <c r="Z54" s="13"/>
    </row>
    <row r="55" spans="26:26">
      <c r="Z55" s="14"/>
    </row>
    <row r="56" spans="26:26">
      <c r="Z56" s="13"/>
    </row>
    <row r="57" spans="26:26">
      <c r="Z57" s="14"/>
    </row>
    <row r="58" spans="26:26">
      <c r="Z58" s="13"/>
    </row>
    <row r="59" spans="26:26">
      <c r="Z59" s="14"/>
    </row>
  </sheetData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Y30"/>
  <sheetViews>
    <sheetView topLeftCell="B4" workbookViewId="0">
      <selection activeCell="D29" sqref="D29:M29"/>
    </sheetView>
  </sheetViews>
  <sheetFormatPr baseColWidth="10" defaultRowHeight="15"/>
  <sheetData>
    <row r="1" spans="1:25">
      <c r="A1">
        <v>0.46733820729745601</v>
      </c>
    </row>
    <row r="2" spans="1:25" ht="21">
      <c r="G2" s="6" t="s">
        <v>21</v>
      </c>
    </row>
    <row r="3" spans="1:25" ht="18.75">
      <c r="S3" s="11" t="s">
        <v>52</v>
      </c>
      <c r="T3" s="11"/>
    </row>
    <row r="4" spans="1:25">
      <c r="C4" t="s">
        <v>19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O4" t="s">
        <v>19</v>
      </c>
      <c r="P4" t="s">
        <v>0</v>
      </c>
      <c r="Q4" t="s">
        <v>1</v>
      </c>
      <c r="R4" t="s">
        <v>2</v>
      </c>
      <c r="S4" t="s">
        <v>3</v>
      </c>
      <c r="T4" t="s">
        <v>4</v>
      </c>
      <c r="U4" t="s">
        <v>5</v>
      </c>
      <c r="V4" t="s">
        <v>6</v>
      </c>
      <c r="W4" t="s">
        <v>7</v>
      </c>
      <c r="X4" t="s">
        <v>8</v>
      </c>
      <c r="Y4" t="s">
        <v>9</v>
      </c>
    </row>
    <row r="5" spans="1:25">
      <c r="C5">
        <v>1</v>
      </c>
      <c r="D5">
        <v>2.4700000000000002</v>
      </c>
      <c r="E5">
        <v>0.94</v>
      </c>
      <c r="F5">
        <v>0.21</v>
      </c>
      <c r="G5">
        <v>-7.0000000000000007E-2</v>
      </c>
      <c r="H5">
        <v>-0.41</v>
      </c>
      <c r="I5">
        <v>-0.48</v>
      </c>
      <c r="J5">
        <v>-0.28999999999999998</v>
      </c>
      <c r="K5">
        <v>-0.41</v>
      </c>
      <c r="L5">
        <v>0.76</v>
      </c>
      <c r="M5">
        <v>2.42</v>
      </c>
      <c r="O5">
        <v>1</v>
      </c>
      <c r="P5" t="s">
        <v>33</v>
      </c>
      <c r="Q5" t="s">
        <v>33</v>
      </c>
      <c r="R5">
        <v>-2.76</v>
      </c>
      <c r="S5">
        <v>-3.09</v>
      </c>
      <c r="T5">
        <v>-3.14</v>
      </c>
      <c r="U5">
        <v>-2.75</v>
      </c>
      <c r="V5">
        <v>-2.88</v>
      </c>
      <c r="W5">
        <v>-2.82</v>
      </c>
      <c r="X5" t="s">
        <v>33</v>
      </c>
      <c r="Y5" t="s">
        <v>33</v>
      </c>
    </row>
    <row r="6" spans="1:25">
      <c r="C6">
        <v>2</v>
      </c>
      <c r="D6">
        <v>2.34</v>
      </c>
      <c r="E6">
        <v>0.94</v>
      </c>
      <c r="F6">
        <v>0.21</v>
      </c>
      <c r="G6">
        <v>-0.11</v>
      </c>
      <c r="H6">
        <v>-0.47</v>
      </c>
      <c r="I6">
        <v>-0.54</v>
      </c>
      <c r="J6">
        <v>-0.28999999999999998</v>
      </c>
      <c r="K6">
        <v>-0.4</v>
      </c>
      <c r="L6">
        <v>0.86</v>
      </c>
      <c r="M6">
        <v>2.38</v>
      </c>
      <c r="O6">
        <v>2</v>
      </c>
      <c r="P6" t="s">
        <v>33</v>
      </c>
      <c r="Q6" t="s">
        <v>33</v>
      </c>
      <c r="R6">
        <v>-2.79</v>
      </c>
      <c r="S6">
        <v>-3.16</v>
      </c>
      <c r="T6">
        <v>-3.08</v>
      </c>
      <c r="U6">
        <v>-2.77</v>
      </c>
      <c r="V6">
        <v>-2.82</v>
      </c>
      <c r="W6">
        <v>-2.74</v>
      </c>
      <c r="X6" t="s">
        <v>33</v>
      </c>
      <c r="Y6" t="s">
        <v>33</v>
      </c>
    </row>
    <row r="7" spans="1:25">
      <c r="C7">
        <v>3</v>
      </c>
      <c r="D7">
        <v>2.5</v>
      </c>
      <c r="E7">
        <v>1.25</v>
      </c>
      <c r="F7">
        <v>0.38</v>
      </c>
      <c r="G7">
        <v>-0.14000000000000001</v>
      </c>
      <c r="H7">
        <v>-0.45</v>
      </c>
      <c r="I7">
        <v>-0.48</v>
      </c>
      <c r="J7">
        <v>-0.24</v>
      </c>
      <c r="K7">
        <v>-0.6</v>
      </c>
      <c r="L7">
        <v>0.44</v>
      </c>
      <c r="M7">
        <v>2.0499999999999998</v>
      </c>
      <c r="O7">
        <v>3</v>
      </c>
      <c r="P7" t="s">
        <v>33</v>
      </c>
      <c r="Q7" t="s">
        <v>33</v>
      </c>
      <c r="R7">
        <v>-2.67</v>
      </c>
      <c r="S7">
        <v>-3.18</v>
      </c>
      <c r="T7">
        <v>-3.25</v>
      </c>
      <c r="U7">
        <v>-2.97</v>
      </c>
      <c r="V7">
        <v>-2.95</v>
      </c>
      <c r="W7">
        <v>-2.72</v>
      </c>
      <c r="X7" t="s">
        <v>33</v>
      </c>
      <c r="Y7" t="s">
        <v>33</v>
      </c>
    </row>
    <row r="8" spans="1:25">
      <c r="C8">
        <v>4</v>
      </c>
      <c r="D8">
        <v>2.46</v>
      </c>
      <c r="E8">
        <v>1.04</v>
      </c>
      <c r="F8">
        <v>0.2</v>
      </c>
      <c r="G8">
        <v>-0.12</v>
      </c>
      <c r="H8">
        <v>-0.44</v>
      </c>
      <c r="I8">
        <v>-0.5</v>
      </c>
      <c r="J8">
        <v>-0.27</v>
      </c>
      <c r="K8">
        <v>-0.43</v>
      </c>
      <c r="L8">
        <v>0.73</v>
      </c>
      <c r="M8">
        <v>2.46</v>
      </c>
      <c r="O8">
        <v>4</v>
      </c>
      <c r="P8" t="s">
        <v>33</v>
      </c>
      <c r="Q8" t="s">
        <v>33</v>
      </c>
      <c r="R8">
        <v>-2.76</v>
      </c>
      <c r="S8">
        <v>-3.03</v>
      </c>
      <c r="T8">
        <v>-3.08</v>
      </c>
      <c r="U8">
        <v>-2.76</v>
      </c>
      <c r="V8">
        <v>-2.81</v>
      </c>
      <c r="W8">
        <v>-2.75</v>
      </c>
      <c r="X8" t="s">
        <v>33</v>
      </c>
      <c r="Y8" t="s">
        <v>33</v>
      </c>
    </row>
    <row r="9" spans="1:25">
      <c r="C9">
        <v>5</v>
      </c>
      <c r="D9">
        <v>2.54</v>
      </c>
      <c r="E9">
        <v>1.3</v>
      </c>
      <c r="F9">
        <v>0.42</v>
      </c>
      <c r="G9">
        <v>-0.13</v>
      </c>
      <c r="H9">
        <v>-0.46</v>
      </c>
      <c r="I9">
        <v>-0.49</v>
      </c>
      <c r="J9">
        <v>-0.25</v>
      </c>
      <c r="K9">
        <v>-0.68</v>
      </c>
      <c r="L9">
        <v>0.35</v>
      </c>
      <c r="M9">
        <v>2.0499999999999998</v>
      </c>
      <c r="O9">
        <v>5</v>
      </c>
      <c r="P9" t="s">
        <v>33</v>
      </c>
      <c r="Q9" t="s">
        <v>33</v>
      </c>
      <c r="R9">
        <v>-2.72</v>
      </c>
      <c r="S9">
        <v>-3.16</v>
      </c>
      <c r="T9">
        <v>-3.25</v>
      </c>
      <c r="U9">
        <v>-2.88</v>
      </c>
      <c r="V9">
        <v>-3.03</v>
      </c>
      <c r="W9">
        <v>-2.65</v>
      </c>
      <c r="X9" t="s">
        <v>33</v>
      </c>
      <c r="Y9" t="s">
        <v>33</v>
      </c>
    </row>
    <row r="10" spans="1:25">
      <c r="C10">
        <v>6</v>
      </c>
      <c r="D10">
        <v>2.61</v>
      </c>
      <c r="E10">
        <v>1.03</v>
      </c>
      <c r="F10">
        <v>0.27</v>
      </c>
      <c r="G10">
        <v>-0.12</v>
      </c>
      <c r="H10">
        <v>-0.48</v>
      </c>
      <c r="I10">
        <v>-0.55000000000000004</v>
      </c>
      <c r="J10">
        <v>-0.28999999999999998</v>
      </c>
      <c r="K10">
        <v>-0.38</v>
      </c>
      <c r="L10">
        <v>0.86</v>
      </c>
      <c r="M10">
        <v>2.6</v>
      </c>
      <c r="O10">
        <v>6</v>
      </c>
      <c r="P10" t="s">
        <v>33</v>
      </c>
      <c r="Q10" t="s">
        <v>33</v>
      </c>
      <c r="R10">
        <v>-2.84</v>
      </c>
      <c r="S10">
        <v>-3.06</v>
      </c>
      <c r="T10">
        <v>-3.07</v>
      </c>
      <c r="U10">
        <v>-2.77</v>
      </c>
      <c r="V10">
        <v>-2.84</v>
      </c>
      <c r="W10">
        <v>-2.78</v>
      </c>
      <c r="X10" t="s">
        <v>33</v>
      </c>
      <c r="Y10" t="s">
        <v>33</v>
      </c>
    </row>
    <row r="11" spans="1:25">
      <c r="C11">
        <v>7</v>
      </c>
      <c r="D11">
        <v>2.62</v>
      </c>
      <c r="E11">
        <v>1.23</v>
      </c>
      <c r="F11">
        <v>0.42</v>
      </c>
      <c r="G11">
        <v>-0.12</v>
      </c>
      <c r="H11">
        <v>-0.43</v>
      </c>
      <c r="I11">
        <v>-0.45</v>
      </c>
      <c r="J11">
        <v>-0.16</v>
      </c>
      <c r="K11">
        <v>-0.61</v>
      </c>
      <c r="L11">
        <v>0.33</v>
      </c>
      <c r="M11">
        <v>2.0299999999999998</v>
      </c>
      <c r="O11">
        <v>7</v>
      </c>
      <c r="P11" t="s">
        <v>33</v>
      </c>
      <c r="Q11">
        <v>-2.67</v>
      </c>
      <c r="R11">
        <v>-2.69</v>
      </c>
      <c r="S11">
        <v>-3.12</v>
      </c>
      <c r="T11">
        <v>-3.2</v>
      </c>
      <c r="U11">
        <v>-2.86</v>
      </c>
      <c r="V11">
        <v>-2.99</v>
      </c>
      <c r="W11">
        <v>-2.68</v>
      </c>
      <c r="X11">
        <v>-2.61</v>
      </c>
      <c r="Y11" t="s">
        <v>33</v>
      </c>
    </row>
    <row r="12" spans="1:25">
      <c r="C12">
        <v>8</v>
      </c>
      <c r="D12">
        <v>2.4</v>
      </c>
      <c r="E12">
        <v>0.87</v>
      </c>
      <c r="F12">
        <v>0.22</v>
      </c>
      <c r="G12">
        <v>-7.0000000000000007E-2</v>
      </c>
      <c r="H12">
        <v>-0.43</v>
      </c>
      <c r="I12">
        <v>-0.51</v>
      </c>
      <c r="J12">
        <v>-0.26</v>
      </c>
      <c r="K12">
        <v>-0.37</v>
      </c>
      <c r="L12">
        <v>0.81</v>
      </c>
      <c r="M12">
        <v>2.4500000000000002</v>
      </c>
      <c r="O12">
        <v>8</v>
      </c>
      <c r="P12" t="s">
        <v>33</v>
      </c>
      <c r="Q12" t="s">
        <v>33</v>
      </c>
      <c r="R12">
        <v>-2.8</v>
      </c>
      <c r="S12">
        <v>-3.04</v>
      </c>
      <c r="T12">
        <v>-3.1</v>
      </c>
      <c r="U12">
        <v>-2.77</v>
      </c>
      <c r="V12">
        <v>-2.8</v>
      </c>
      <c r="W12">
        <v>-2.7</v>
      </c>
      <c r="X12" t="s">
        <v>33</v>
      </c>
      <c r="Y12" t="s">
        <v>33</v>
      </c>
    </row>
    <row r="13" spans="1:25">
      <c r="C13">
        <v>9</v>
      </c>
      <c r="D13">
        <v>2.74</v>
      </c>
      <c r="E13">
        <v>1.1299999999999999</v>
      </c>
      <c r="F13">
        <v>1.02</v>
      </c>
      <c r="G13">
        <v>-0.31</v>
      </c>
      <c r="H13">
        <v>-0.01</v>
      </c>
      <c r="I13">
        <v>-0.33</v>
      </c>
      <c r="J13">
        <v>-0.14000000000000001</v>
      </c>
      <c r="K13">
        <v>-0.4</v>
      </c>
      <c r="L13">
        <v>0.7</v>
      </c>
      <c r="M13">
        <v>2.82</v>
      </c>
      <c r="O13">
        <v>9</v>
      </c>
      <c r="P13" t="s">
        <v>33</v>
      </c>
      <c r="Q13" t="s">
        <v>33</v>
      </c>
      <c r="R13">
        <v>-3.58</v>
      </c>
      <c r="S13">
        <v>-3.06</v>
      </c>
      <c r="T13">
        <v>-4.25</v>
      </c>
      <c r="U13">
        <v>-3.51</v>
      </c>
      <c r="V13">
        <v>-3.25</v>
      </c>
      <c r="W13">
        <v>-2.79</v>
      </c>
      <c r="X13" t="s">
        <v>33</v>
      </c>
      <c r="Y13" t="s">
        <v>33</v>
      </c>
    </row>
    <row r="14" spans="1:25">
      <c r="C14">
        <v>10</v>
      </c>
      <c r="D14">
        <v>2.4700000000000002</v>
      </c>
      <c r="E14">
        <v>1</v>
      </c>
      <c r="F14">
        <v>-0.28999999999999998</v>
      </c>
      <c r="G14">
        <v>-0.09</v>
      </c>
      <c r="H14">
        <v>-0.44</v>
      </c>
      <c r="I14">
        <v>-0.51</v>
      </c>
      <c r="J14">
        <v>-0.26</v>
      </c>
      <c r="K14">
        <v>-0.42</v>
      </c>
      <c r="L14">
        <v>0.74</v>
      </c>
      <c r="M14">
        <v>2.42</v>
      </c>
      <c r="O14">
        <v>10</v>
      </c>
      <c r="P14" t="s">
        <v>33</v>
      </c>
      <c r="Q14" t="s">
        <v>33</v>
      </c>
      <c r="R14">
        <v>-2.84</v>
      </c>
      <c r="S14">
        <v>-3.06</v>
      </c>
      <c r="T14">
        <v>-3.15</v>
      </c>
      <c r="U14">
        <v>-2.83</v>
      </c>
      <c r="V14">
        <v>-2.91</v>
      </c>
      <c r="W14">
        <v>-2.82</v>
      </c>
      <c r="X14" t="s">
        <v>33</v>
      </c>
      <c r="Y14" t="s">
        <v>33</v>
      </c>
    </row>
    <row r="15" spans="1:25">
      <c r="C15">
        <v>11</v>
      </c>
      <c r="D15">
        <v>2.64</v>
      </c>
      <c r="E15">
        <v>1.26</v>
      </c>
      <c r="F15">
        <v>-0.38</v>
      </c>
      <c r="G15">
        <v>-0.15</v>
      </c>
      <c r="H15">
        <v>-0.45</v>
      </c>
      <c r="I15">
        <v>-0.38</v>
      </c>
      <c r="J15">
        <v>-0.08</v>
      </c>
      <c r="K15">
        <v>-0.08</v>
      </c>
      <c r="L15">
        <v>0.75</v>
      </c>
      <c r="M15">
        <v>2.61</v>
      </c>
      <c r="O15">
        <v>11</v>
      </c>
      <c r="P15" t="s">
        <v>33</v>
      </c>
      <c r="Q15" t="s">
        <v>33</v>
      </c>
      <c r="R15">
        <v>-2.66</v>
      </c>
      <c r="S15">
        <v>-3.17</v>
      </c>
      <c r="T15">
        <v>-3.34</v>
      </c>
      <c r="U15">
        <v>-3.18</v>
      </c>
      <c r="V15">
        <v>-3.54</v>
      </c>
      <c r="W15">
        <v>-3.54</v>
      </c>
      <c r="X15" t="s">
        <v>33</v>
      </c>
      <c r="Y15" t="s">
        <v>33</v>
      </c>
    </row>
    <row r="16" spans="1:25">
      <c r="C16">
        <v>12</v>
      </c>
      <c r="D16">
        <v>2.39</v>
      </c>
      <c r="E16">
        <v>0.93</v>
      </c>
      <c r="F16">
        <v>-0.24</v>
      </c>
      <c r="G16">
        <v>-0.11</v>
      </c>
      <c r="H16">
        <v>-0.4</v>
      </c>
      <c r="I16">
        <v>-0.47</v>
      </c>
      <c r="J16">
        <v>-0.25</v>
      </c>
      <c r="K16">
        <v>-0.35</v>
      </c>
      <c r="L16">
        <v>0.85</v>
      </c>
      <c r="M16">
        <v>2.59</v>
      </c>
      <c r="O16">
        <v>12</v>
      </c>
      <c r="P16" t="s">
        <v>33</v>
      </c>
      <c r="Q16" t="s">
        <v>33</v>
      </c>
      <c r="R16">
        <v>-2.89</v>
      </c>
      <c r="S16">
        <v>-3.21</v>
      </c>
      <c r="T16">
        <v>-3.25</v>
      </c>
      <c r="U16">
        <v>-2.89</v>
      </c>
      <c r="V16">
        <v>-2.87</v>
      </c>
      <c r="W16">
        <v>-2.79</v>
      </c>
      <c r="X16" t="s">
        <v>33</v>
      </c>
      <c r="Y16" t="s">
        <v>33</v>
      </c>
    </row>
    <row r="17" spans="3:25">
      <c r="C17">
        <v>13</v>
      </c>
      <c r="D17">
        <v>2.67</v>
      </c>
      <c r="E17">
        <v>1.4</v>
      </c>
      <c r="F17">
        <v>-0.63</v>
      </c>
      <c r="G17">
        <v>-0.1</v>
      </c>
      <c r="H17">
        <v>-0.55000000000000004</v>
      </c>
      <c r="I17">
        <v>-0.48</v>
      </c>
      <c r="J17">
        <v>-0.21</v>
      </c>
      <c r="K17">
        <v>-0.72</v>
      </c>
      <c r="L17">
        <v>0.42</v>
      </c>
      <c r="M17">
        <v>2.29</v>
      </c>
      <c r="O17">
        <v>13</v>
      </c>
      <c r="P17" t="s">
        <v>33</v>
      </c>
      <c r="Q17" t="s">
        <v>33</v>
      </c>
      <c r="R17">
        <v>-3</v>
      </c>
      <c r="S17">
        <v>-3.17</v>
      </c>
      <c r="T17">
        <v>-3.12</v>
      </c>
      <c r="U17">
        <v>-2.97</v>
      </c>
      <c r="V17">
        <v>-3.03</v>
      </c>
      <c r="W17">
        <v>-2.7</v>
      </c>
      <c r="X17">
        <v>-2.82</v>
      </c>
      <c r="Y17" t="s">
        <v>33</v>
      </c>
    </row>
    <row r="18" spans="3:25">
      <c r="C18">
        <v>14</v>
      </c>
      <c r="D18">
        <v>2.82</v>
      </c>
      <c r="E18">
        <v>1.1599999999999999</v>
      </c>
      <c r="F18">
        <v>0.48</v>
      </c>
      <c r="G18">
        <v>-7.0000000000000007E-2</v>
      </c>
      <c r="H18">
        <v>-0.46</v>
      </c>
      <c r="I18">
        <v>-0.51</v>
      </c>
      <c r="J18">
        <v>-0.34</v>
      </c>
      <c r="K18">
        <v>-0.46</v>
      </c>
      <c r="L18">
        <v>1.05</v>
      </c>
      <c r="M18">
        <v>2.84</v>
      </c>
      <c r="O18">
        <v>14</v>
      </c>
      <c r="P18" t="s">
        <v>33</v>
      </c>
      <c r="Q18" t="s">
        <v>33</v>
      </c>
      <c r="R18">
        <v>-3.13</v>
      </c>
      <c r="S18">
        <v>-3.14</v>
      </c>
      <c r="T18">
        <v>-3.1</v>
      </c>
      <c r="U18">
        <v>-2.78</v>
      </c>
      <c r="V18">
        <v>-2.78</v>
      </c>
      <c r="W18">
        <v>-2.72</v>
      </c>
      <c r="X18" t="s">
        <v>33</v>
      </c>
      <c r="Y18" t="s">
        <v>33</v>
      </c>
    </row>
    <row r="19" spans="3:25">
      <c r="C19">
        <v>15</v>
      </c>
      <c r="D19">
        <v>2.69</v>
      </c>
      <c r="E19">
        <v>1.42</v>
      </c>
      <c r="F19">
        <v>0.64</v>
      </c>
      <c r="G19">
        <v>-0.05</v>
      </c>
      <c r="H19">
        <v>-0.35</v>
      </c>
      <c r="I19">
        <v>-0.23</v>
      </c>
      <c r="J19">
        <v>-0.18</v>
      </c>
      <c r="K19">
        <v>-0.11</v>
      </c>
      <c r="L19">
        <v>0.94</v>
      </c>
      <c r="M19">
        <v>2.96</v>
      </c>
      <c r="O19">
        <v>15</v>
      </c>
      <c r="P19" t="s">
        <v>33</v>
      </c>
      <c r="Q19" t="s">
        <v>33</v>
      </c>
      <c r="R19">
        <v>-3.11</v>
      </c>
      <c r="S19">
        <v>-3.19</v>
      </c>
      <c r="T19">
        <v>-3.13</v>
      </c>
      <c r="U19">
        <v>-2.93</v>
      </c>
      <c r="V19">
        <v>-2.98</v>
      </c>
      <c r="W19">
        <v>-2.64</v>
      </c>
      <c r="X19" t="s">
        <v>33</v>
      </c>
      <c r="Y19" t="s">
        <v>33</v>
      </c>
    </row>
    <row r="20" spans="3:25">
      <c r="C20">
        <v>16</v>
      </c>
      <c r="D20">
        <v>2.67</v>
      </c>
      <c r="E20">
        <v>1.18</v>
      </c>
      <c r="F20">
        <v>0.47</v>
      </c>
      <c r="G20">
        <v>-0.08</v>
      </c>
      <c r="H20">
        <v>-0.53</v>
      </c>
      <c r="I20">
        <v>-0.62</v>
      </c>
      <c r="J20">
        <v>-0.32</v>
      </c>
      <c r="K20">
        <v>-0.47</v>
      </c>
      <c r="L20">
        <v>0.79</v>
      </c>
      <c r="M20">
        <v>2.54</v>
      </c>
      <c r="O20">
        <v>16</v>
      </c>
      <c r="P20" t="s">
        <v>33</v>
      </c>
      <c r="Q20" t="s">
        <v>33</v>
      </c>
      <c r="R20">
        <v>-3.15</v>
      </c>
      <c r="S20">
        <v>-3.19</v>
      </c>
      <c r="T20">
        <v>-3.01</v>
      </c>
      <c r="U20">
        <v>-2.66</v>
      </c>
      <c r="V20">
        <v>-2.77</v>
      </c>
      <c r="W20">
        <v>-2.66</v>
      </c>
      <c r="X20" t="s">
        <v>33</v>
      </c>
      <c r="Y20" t="s">
        <v>33</v>
      </c>
    </row>
    <row r="21" spans="3:25">
      <c r="C21">
        <v>17</v>
      </c>
      <c r="D21">
        <v>2.74</v>
      </c>
      <c r="E21">
        <v>1.37</v>
      </c>
      <c r="F21">
        <v>0.59</v>
      </c>
      <c r="G21">
        <v>-0.05</v>
      </c>
      <c r="H21">
        <v>-0.44</v>
      </c>
      <c r="I21">
        <v>-0.28000000000000003</v>
      </c>
      <c r="J21">
        <v>-0.06</v>
      </c>
      <c r="K21">
        <v>-0.45</v>
      </c>
      <c r="L21">
        <v>0.69</v>
      </c>
      <c r="M21">
        <v>2.56</v>
      </c>
      <c r="O21">
        <v>17</v>
      </c>
      <c r="P21" t="s">
        <v>33</v>
      </c>
      <c r="Q21" t="s">
        <v>33</v>
      </c>
      <c r="R21">
        <v>-3.14</v>
      </c>
      <c r="S21">
        <v>-3.33</v>
      </c>
      <c r="T21">
        <v>-3.15</v>
      </c>
      <c r="U21">
        <v>-2.98</v>
      </c>
      <c r="V21">
        <v>-2.93</v>
      </c>
      <c r="W21">
        <v>-2.5499999999999998</v>
      </c>
      <c r="X21" t="s">
        <v>33</v>
      </c>
      <c r="Y21" t="s">
        <v>33</v>
      </c>
    </row>
    <row r="22" spans="3:25">
      <c r="C22">
        <v>18</v>
      </c>
      <c r="D22">
        <v>2.68</v>
      </c>
      <c r="E22">
        <v>1.17</v>
      </c>
      <c r="F22">
        <v>0.5</v>
      </c>
      <c r="G22">
        <v>-7.0000000000000007E-2</v>
      </c>
      <c r="H22">
        <v>-0.5</v>
      </c>
      <c r="I22">
        <v>-0.41</v>
      </c>
      <c r="J22">
        <v>-0.26</v>
      </c>
      <c r="K22">
        <v>-0.51</v>
      </c>
      <c r="L22">
        <v>0.77</v>
      </c>
      <c r="M22">
        <v>2.46</v>
      </c>
      <c r="O22">
        <v>18</v>
      </c>
      <c r="P22" t="s">
        <v>33</v>
      </c>
      <c r="Q22" t="s">
        <v>33</v>
      </c>
      <c r="R22">
        <v>-3.19</v>
      </c>
      <c r="S22">
        <v>-3.14</v>
      </c>
      <c r="T22">
        <v>-3.01</v>
      </c>
      <c r="U22">
        <v>-2.88</v>
      </c>
      <c r="V22">
        <v>-2.85</v>
      </c>
      <c r="W22">
        <v>-2.57</v>
      </c>
      <c r="X22" t="s">
        <v>33</v>
      </c>
      <c r="Y22" t="s">
        <v>33</v>
      </c>
    </row>
    <row r="23" spans="3:25">
      <c r="C23">
        <v>19</v>
      </c>
      <c r="D23">
        <v>2.63</v>
      </c>
      <c r="E23">
        <v>1.28</v>
      </c>
      <c r="F23">
        <v>0.37</v>
      </c>
      <c r="G23">
        <v>-0.11</v>
      </c>
      <c r="H23">
        <v>-0.27</v>
      </c>
      <c r="I23">
        <v>-0.12</v>
      </c>
      <c r="J23">
        <v>-0.28999999999999998</v>
      </c>
      <c r="K23">
        <v>-0.04</v>
      </c>
      <c r="L23">
        <v>0.73</v>
      </c>
      <c r="M23">
        <v>2.61</v>
      </c>
      <c r="O23">
        <v>19</v>
      </c>
      <c r="P23" t="s">
        <v>33</v>
      </c>
      <c r="Q23" t="s">
        <v>33</v>
      </c>
      <c r="R23" t="s">
        <v>33</v>
      </c>
      <c r="S23">
        <v>-3.08</v>
      </c>
      <c r="T23">
        <v>-3.15</v>
      </c>
      <c r="U23">
        <v>-2.86</v>
      </c>
      <c r="V23">
        <v>-3</v>
      </c>
      <c r="W23">
        <v>-2.73</v>
      </c>
      <c r="X23" t="s">
        <v>33</v>
      </c>
      <c r="Y23" t="s">
        <v>33</v>
      </c>
    </row>
    <row r="24" spans="3:25">
      <c r="C24">
        <v>20</v>
      </c>
      <c r="D24">
        <v>2.64</v>
      </c>
      <c r="E24">
        <v>1.28</v>
      </c>
      <c r="F24">
        <v>0.34</v>
      </c>
      <c r="G24">
        <v>-0.2</v>
      </c>
      <c r="H24">
        <v>-0.49</v>
      </c>
      <c r="I24">
        <v>-0.51</v>
      </c>
      <c r="J24">
        <v>-0.2</v>
      </c>
      <c r="K24">
        <v>-0.57999999999999996</v>
      </c>
      <c r="L24">
        <v>0.33</v>
      </c>
      <c r="M24">
        <v>2.0099999999999998</v>
      </c>
      <c r="O24">
        <v>20</v>
      </c>
      <c r="P24" t="s">
        <v>33</v>
      </c>
      <c r="Q24" t="s">
        <v>33</v>
      </c>
      <c r="R24">
        <v>-2.61</v>
      </c>
      <c r="S24">
        <v>-3.07</v>
      </c>
      <c r="T24">
        <v>-3.13</v>
      </c>
      <c r="U24">
        <v>-2.81</v>
      </c>
      <c r="V24">
        <v>-2.9</v>
      </c>
      <c r="W24">
        <v>-2.5299999999999998</v>
      </c>
      <c r="X24" t="s">
        <v>33</v>
      </c>
      <c r="Y24" t="s">
        <v>33</v>
      </c>
    </row>
    <row r="25" spans="3:25">
      <c r="C25" s="15" t="s">
        <v>22</v>
      </c>
      <c r="D25" s="5">
        <f>SUBTOTAL(101,D5:D24)</f>
        <v>2.5860000000000003</v>
      </c>
      <c r="E25" s="5">
        <f t="shared" ref="E25:M25" si="0">SUBTOTAL(101,E5:E24)</f>
        <v>1.159</v>
      </c>
      <c r="F25" s="5">
        <f t="shared" si="0"/>
        <v>0.26</v>
      </c>
      <c r="G25" s="5">
        <f t="shared" si="0"/>
        <v>-0.11350000000000005</v>
      </c>
      <c r="H25" s="5">
        <f t="shared" si="0"/>
        <v>-0.42300000000000004</v>
      </c>
      <c r="I25" s="5">
        <f t="shared" si="0"/>
        <v>-0.4425</v>
      </c>
      <c r="J25" s="5">
        <f t="shared" si="0"/>
        <v>-0.23200000000000004</v>
      </c>
      <c r="K25" s="5">
        <f t="shared" si="0"/>
        <v>-0.42349999999999993</v>
      </c>
      <c r="L25" s="5">
        <f t="shared" si="0"/>
        <v>0.69500000000000006</v>
      </c>
      <c r="M25" s="5">
        <f t="shared" si="0"/>
        <v>2.4575</v>
      </c>
      <c r="O25" s="3" t="s">
        <v>15</v>
      </c>
      <c r="R25">
        <f>AVERAGE(R5:R22,R24)</f>
        <v>-2.9121052631578945</v>
      </c>
      <c r="S25">
        <f>AVERAGE(S5:S24)</f>
        <v>-3.1324999999999994</v>
      </c>
      <c r="T25">
        <f t="shared" ref="T25:W25" si="1">AVERAGE(T5:T24)</f>
        <v>-3.1979999999999995</v>
      </c>
      <c r="U25">
        <f t="shared" si="1"/>
        <v>-2.8905000000000003</v>
      </c>
      <c r="V25">
        <f t="shared" si="1"/>
        <v>-2.9464999999999999</v>
      </c>
      <c r="W25">
        <f t="shared" si="1"/>
        <v>-2.7439999999999998</v>
      </c>
    </row>
    <row r="26" spans="3:25">
      <c r="C26" s="15" t="s">
        <v>23</v>
      </c>
      <c r="D26" s="15">
        <f>STDEV(D5:D24)</f>
        <v>0.13204464954584041</v>
      </c>
      <c r="E26" s="15">
        <f t="shared" ref="E26:M26" si="2">STDEV(E5:E24)</f>
        <v>0.16745462857615814</v>
      </c>
      <c r="F26" s="15">
        <f t="shared" si="2"/>
        <v>0.38590972492212949</v>
      </c>
      <c r="G26" s="15">
        <f t="shared" si="2"/>
        <v>5.8962521548593973E-2</v>
      </c>
      <c r="H26" s="15">
        <f t="shared" si="2"/>
        <v>0.11439083511319736</v>
      </c>
      <c r="I26" s="15">
        <f t="shared" si="2"/>
        <v>0.12021362563983205</v>
      </c>
      <c r="J26" s="15">
        <f t="shared" si="2"/>
        <v>7.5365774725667092E-2</v>
      </c>
      <c r="K26" s="15">
        <f t="shared" si="2"/>
        <v>0.18218772851389492</v>
      </c>
      <c r="L26" s="15">
        <f t="shared" si="2"/>
        <v>0.20904544960366864</v>
      </c>
      <c r="M26" s="15">
        <f t="shared" si="2"/>
        <v>0.26989032860346035</v>
      </c>
      <c r="O26" s="3" t="s">
        <v>13</v>
      </c>
      <c r="R26">
        <f>STDEV(R5:R22,R24)</f>
        <v>0.24838542959969515</v>
      </c>
      <c r="S26">
        <f>STDEV(S5:S24)</f>
        <v>7.3188653132661846E-2</v>
      </c>
      <c r="T26">
        <f t="shared" ref="T26:W26" si="3">STDEV(T5:T24)</f>
        <v>0.26104244462297505</v>
      </c>
      <c r="U26">
        <f t="shared" si="3"/>
        <v>0.18463263667703966</v>
      </c>
      <c r="V26">
        <f t="shared" si="3"/>
        <v>0.17974470199351328</v>
      </c>
      <c r="W26">
        <f t="shared" si="3"/>
        <v>0.20525721988712264</v>
      </c>
    </row>
    <row r="27" spans="3:25">
      <c r="C27" s="15" t="s">
        <v>45</v>
      </c>
      <c r="D27" s="5">
        <f>D26*$A$1</f>
        <v>6.17095098019739E-2</v>
      </c>
      <c r="E27" s="5">
        <f t="shared" ref="E27:M27" si="4">E26*$A$1</f>
        <v>7.825794592244309E-2</v>
      </c>
      <c r="F27" s="5">
        <f t="shared" si="4"/>
        <v>0.18035035902376237</v>
      </c>
      <c r="G27" s="5">
        <f t="shared" si="4"/>
        <v>2.7555439118257526E-2</v>
      </c>
      <c r="H27" s="5">
        <f t="shared" si="4"/>
        <v>5.3459207813060537E-2</v>
      </c>
      <c r="I27" s="5">
        <f t="shared" si="4"/>
        <v>5.6180420299246601E-2</v>
      </c>
      <c r="J27" s="5">
        <f t="shared" si="4"/>
        <v>3.5221306051877177E-2</v>
      </c>
      <c r="K27" s="5">
        <f t="shared" si="4"/>
        <v>8.5143286435279256E-2</v>
      </c>
      <c r="L27" s="5">
        <f t="shared" si="4"/>
        <v>9.7694925661469187E-2</v>
      </c>
      <c r="M27" s="5">
        <f t="shared" si="4"/>
        <v>0.12613006233646248</v>
      </c>
    </row>
    <row r="28" spans="3:25">
      <c r="C28" s="15" t="s">
        <v>46</v>
      </c>
      <c r="D28" s="5">
        <v>7.0000000000000007E-2</v>
      </c>
      <c r="E28" s="5">
        <v>0.08</v>
      </c>
      <c r="F28" s="5">
        <v>0.19</v>
      </c>
      <c r="G28" s="5">
        <v>2.8000000000000001E-2</v>
      </c>
      <c r="H28" s="5">
        <v>0.06</v>
      </c>
      <c r="I28" s="5">
        <v>0.06</v>
      </c>
      <c r="J28" s="5">
        <v>0.04</v>
      </c>
      <c r="K28" s="5">
        <v>0.09</v>
      </c>
      <c r="L28" s="10">
        <v>0.1</v>
      </c>
      <c r="M28" s="5">
        <v>0.13</v>
      </c>
    </row>
    <row r="29" spans="3:25">
      <c r="C29" s="15" t="s">
        <v>47</v>
      </c>
      <c r="D29" s="5">
        <v>2.59</v>
      </c>
      <c r="E29" s="5">
        <v>1.1599999999999999</v>
      </c>
      <c r="F29" s="5">
        <v>0.26</v>
      </c>
      <c r="G29" s="5">
        <v>-0.114</v>
      </c>
      <c r="H29" s="5">
        <v>-0.42</v>
      </c>
      <c r="I29" s="5">
        <v>-0.44</v>
      </c>
      <c r="J29" s="5">
        <v>-0.23</v>
      </c>
      <c r="K29" s="5">
        <v>-0.42</v>
      </c>
      <c r="L29" s="10">
        <v>0.7</v>
      </c>
      <c r="M29" s="5">
        <v>2.46</v>
      </c>
    </row>
    <row r="30" spans="3:25">
      <c r="C30" s="15" t="s">
        <v>48</v>
      </c>
      <c r="D30" s="5">
        <v>0.13200000000000001</v>
      </c>
      <c r="E30" s="5">
        <v>0.16700000000000001</v>
      </c>
      <c r="F30" s="5">
        <v>0.38600000000000001</v>
      </c>
      <c r="G30" s="5">
        <v>5.8999999999999997E-2</v>
      </c>
      <c r="H30" s="5">
        <v>0.14399999999999999</v>
      </c>
      <c r="I30" s="9">
        <v>0.12</v>
      </c>
      <c r="J30" s="5">
        <v>7.4999999999999997E-2</v>
      </c>
      <c r="K30" s="5">
        <v>0.182</v>
      </c>
      <c r="L30" s="5">
        <v>0.20899999999999999</v>
      </c>
      <c r="M30" s="9">
        <v>0.27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M30"/>
  <sheetViews>
    <sheetView topLeftCell="A7" workbookViewId="0">
      <selection activeCell="D29" sqref="D29:M29"/>
    </sheetView>
  </sheetViews>
  <sheetFormatPr baseColWidth="10" defaultRowHeight="15"/>
  <sheetData>
    <row r="1" spans="1:13">
      <c r="A1">
        <f>2.09/SQRT(20)</f>
        <v>0.46733820729745601</v>
      </c>
    </row>
    <row r="2" spans="1:13" ht="21">
      <c r="G2" s="6" t="s">
        <v>24</v>
      </c>
    </row>
    <row r="4" spans="1:13">
      <c r="C4" t="s">
        <v>19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</row>
    <row r="5" spans="1:13">
      <c r="C5">
        <v>1</v>
      </c>
      <c r="D5">
        <v>4.33</v>
      </c>
      <c r="E5">
        <v>1.17</v>
      </c>
      <c r="F5">
        <v>0.27</v>
      </c>
      <c r="G5">
        <v>0.03</v>
      </c>
      <c r="H5">
        <v>-0.21</v>
      </c>
      <c r="I5">
        <v>-0.23</v>
      </c>
      <c r="J5">
        <v>-0.11</v>
      </c>
      <c r="K5">
        <v>-0.24</v>
      </c>
      <c r="L5">
        <v>1.27</v>
      </c>
      <c r="M5">
        <v>3.84</v>
      </c>
    </row>
    <row r="6" spans="1:13">
      <c r="C6">
        <v>2</v>
      </c>
      <c r="D6">
        <v>3.54</v>
      </c>
      <c r="E6">
        <v>1.31</v>
      </c>
      <c r="F6">
        <v>0.32</v>
      </c>
      <c r="G6">
        <v>-0.08</v>
      </c>
      <c r="H6">
        <v>-0.37</v>
      </c>
      <c r="I6">
        <v>-0.37</v>
      </c>
      <c r="J6">
        <v>-0.19</v>
      </c>
      <c r="K6">
        <v>-0.21</v>
      </c>
      <c r="L6">
        <v>1.3</v>
      </c>
      <c r="M6">
        <v>3.96</v>
      </c>
    </row>
    <row r="7" spans="1:13">
      <c r="C7">
        <v>3</v>
      </c>
      <c r="D7">
        <v>3.18</v>
      </c>
      <c r="E7">
        <v>1.44</v>
      </c>
      <c r="F7">
        <v>0.42</v>
      </c>
      <c r="G7">
        <v>-0.11</v>
      </c>
      <c r="H7">
        <v>-0.3</v>
      </c>
      <c r="I7">
        <v>-0.2</v>
      </c>
      <c r="J7">
        <v>-0.04</v>
      </c>
      <c r="K7">
        <v>-0.28999999999999998</v>
      </c>
      <c r="L7">
        <v>0.9</v>
      </c>
      <c r="M7">
        <v>3.81</v>
      </c>
    </row>
    <row r="8" spans="1:13">
      <c r="C8">
        <v>4</v>
      </c>
      <c r="D8">
        <v>3.81</v>
      </c>
      <c r="E8">
        <v>1.23</v>
      </c>
      <c r="F8">
        <v>0.35</v>
      </c>
      <c r="G8">
        <v>-0.08</v>
      </c>
      <c r="H8">
        <v>-0.4</v>
      </c>
      <c r="I8">
        <v>-0.4</v>
      </c>
      <c r="J8">
        <v>-0.18</v>
      </c>
      <c r="K8">
        <v>-0.2</v>
      </c>
      <c r="L8">
        <v>1.22</v>
      </c>
      <c r="M8">
        <v>3.47</v>
      </c>
    </row>
    <row r="9" spans="1:13">
      <c r="C9">
        <v>5</v>
      </c>
      <c r="D9">
        <v>3.26</v>
      </c>
      <c r="E9">
        <v>1.26</v>
      </c>
      <c r="F9">
        <v>0.3</v>
      </c>
      <c r="G9">
        <v>-0.08</v>
      </c>
      <c r="H9">
        <v>-0.41</v>
      </c>
      <c r="I9">
        <v>-0.4</v>
      </c>
      <c r="J9">
        <v>-0.2</v>
      </c>
      <c r="K9">
        <v>-0.21</v>
      </c>
      <c r="L9">
        <v>1.33</v>
      </c>
      <c r="M9">
        <v>3.78</v>
      </c>
    </row>
    <row r="10" spans="1:13">
      <c r="C10">
        <v>6</v>
      </c>
      <c r="D10">
        <v>4.6100000000000003</v>
      </c>
      <c r="E10">
        <v>1.56</v>
      </c>
      <c r="F10">
        <v>0.43</v>
      </c>
      <c r="G10">
        <v>-0.09</v>
      </c>
      <c r="H10">
        <v>-0.26</v>
      </c>
      <c r="I10">
        <v>-0.21</v>
      </c>
      <c r="J10">
        <v>-0.06</v>
      </c>
      <c r="K10">
        <v>-0.56000000000000005</v>
      </c>
      <c r="L10">
        <v>0.59</v>
      </c>
      <c r="M10">
        <v>2.92</v>
      </c>
    </row>
    <row r="11" spans="1:13">
      <c r="C11">
        <v>7</v>
      </c>
      <c r="D11">
        <v>2.85</v>
      </c>
      <c r="E11">
        <v>1.31</v>
      </c>
      <c r="F11">
        <v>0.33</v>
      </c>
      <c r="G11">
        <v>-7.0000000000000007E-2</v>
      </c>
      <c r="H11">
        <v>-0.38</v>
      </c>
      <c r="I11">
        <v>-0.37</v>
      </c>
      <c r="J11">
        <v>-0.2</v>
      </c>
      <c r="K11">
        <v>-0.19</v>
      </c>
      <c r="L11">
        <v>1.33</v>
      </c>
      <c r="M11">
        <v>3.26</v>
      </c>
    </row>
    <row r="12" spans="1:13">
      <c r="C12">
        <v>8</v>
      </c>
      <c r="D12">
        <v>3.21</v>
      </c>
      <c r="E12">
        <v>1.43</v>
      </c>
      <c r="F12">
        <v>0.41</v>
      </c>
      <c r="G12">
        <v>-0.02</v>
      </c>
      <c r="H12">
        <v>-0.1</v>
      </c>
      <c r="I12">
        <v>0.1</v>
      </c>
      <c r="J12">
        <v>0.44</v>
      </c>
      <c r="K12">
        <v>0.11</v>
      </c>
      <c r="L12">
        <v>1.19</v>
      </c>
      <c r="M12">
        <v>3.74</v>
      </c>
    </row>
    <row r="13" spans="1:13">
      <c r="C13">
        <v>9</v>
      </c>
      <c r="D13">
        <v>3.44</v>
      </c>
      <c r="E13">
        <v>1.29</v>
      </c>
      <c r="F13">
        <v>0.32</v>
      </c>
      <c r="G13">
        <v>-0.08</v>
      </c>
      <c r="H13">
        <v>-0.37</v>
      </c>
      <c r="I13">
        <v>-0.4</v>
      </c>
      <c r="J13">
        <v>-0.22</v>
      </c>
      <c r="K13">
        <v>-0.17</v>
      </c>
      <c r="L13">
        <v>1.39</v>
      </c>
      <c r="M13">
        <v>4.03</v>
      </c>
    </row>
    <row r="14" spans="1:13">
      <c r="C14">
        <v>10</v>
      </c>
      <c r="D14">
        <v>4.1399999999999997</v>
      </c>
      <c r="E14">
        <v>1.43</v>
      </c>
      <c r="F14">
        <v>0.38</v>
      </c>
      <c r="G14">
        <v>-7.0000000000000007E-2</v>
      </c>
      <c r="H14">
        <v>-0.24</v>
      </c>
      <c r="I14">
        <v>-0.21</v>
      </c>
      <c r="J14">
        <v>-7.0000000000000007E-2</v>
      </c>
      <c r="K14">
        <v>-0.49</v>
      </c>
      <c r="L14">
        <v>0.65</v>
      </c>
      <c r="M14">
        <v>2.81</v>
      </c>
    </row>
    <row r="15" spans="1:13">
      <c r="C15">
        <v>11</v>
      </c>
      <c r="D15">
        <v>3.17</v>
      </c>
      <c r="E15">
        <v>1.38</v>
      </c>
      <c r="F15">
        <v>0.4</v>
      </c>
      <c r="G15">
        <v>-0.04</v>
      </c>
      <c r="H15">
        <v>-0.19</v>
      </c>
      <c r="I15">
        <v>-0.06</v>
      </c>
      <c r="J15">
        <v>0.18</v>
      </c>
      <c r="K15">
        <v>-7.0000000000000007E-2</v>
      </c>
      <c r="L15">
        <v>1.1499999999999999</v>
      </c>
      <c r="M15">
        <v>3.74</v>
      </c>
    </row>
    <row r="16" spans="1:13">
      <c r="C16">
        <v>12</v>
      </c>
      <c r="D16">
        <v>3.45</v>
      </c>
      <c r="E16">
        <v>1.34</v>
      </c>
      <c r="F16">
        <v>0.3</v>
      </c>
      <c r="G16">
        <v>-0.11</v>
      </c>
      <c r="H16">
        <v>-0.45</v>
      </c>
      <c r="I16">
        <v>-0.48</v>
      </c>
      <c r="J16">
        <v>-0.24</v>
      </c>
      <c r="K16">
        <v>-0.26</v>
      </c>
      <c r="L16">
        <v>1.33</v>
      </c>
      <c r="M16">
        <v>4.08</v>
      </c>
    </row>
    <row r="17" spans="3:13">
      <c r="C17">
        <v>13</v>
      </c>
      <c r="D17">
        <v>3.13</v>
      </c>
      <c r="E17">
        <v>1.38</v>
      </c>
      <c r="F17">
        <v>0.35</v>
      </c>
      <c r="G17">
        <v>-0.04</v>
      </c>
      <c r="H17">
        <v>-0.11</v>
      </c>
      <c r="I17">
        <v>-0.08</v>
      </c>
      <c r="J17">
        <v>0.44</v>
      </c>
      <c r="K17">
        <v>-0.14000000000000001</v>
      </c>
      <c r="L17">
        <v>1.28</v>
      </c>
      <c r="M17">
        <v>3.78</v>
      </c>
    </row>
    <row r="18" spans="3:13">
      <c r="C18">
        <v>14</v>
      </c>
      <c r="D18">
        <v>4.0999999999999996</v>
      </c>
      <c r="E18">
        <v>1.23</v>
      </c>
      <c r="F18">
        <v>0.24</v>
      </c>
      <c r="G18">
        <v>-0.1</v>
      </c>
      <c r="H18">
        <v>-0.38</v>
      </c>
      <c r="I18">
        <v>-0.4</v>
      </c>
      <c r="J18">
        <v>-0.22</v>
      </c>
      <c r="K18">
        <v>-0.18</v>
      </c>
      <c r="L18">
        <v>1.42</v>
      </c>
      <c r="M18">
        <v>4.13</v>
      </c>
    </row>
    <row r="19" spans="3:13">
      <c r="C19">
        <v>15</v>
      </c>
      <c r="D19">
        <v>2.93</v>
      </c>
      <c r="E19">
        <v>1.26</v>
      </c>
      <c r="F19">
        <v>0.28999999999999998</v>
      </c>
      <c r="G19">
        <v>-0.1</v>
      </c>
      <c r="H19">
        <v>-0.45</v>
      </c>
      <c r="I19">
        <v>-0.44</v>
      </c>
      <c r="J19">
        <v>-0.23</v>
      </c>
      <c r="K19">
        <v>-0.16</v>
      </c>
      <c r="L19">
        <v>1.45</v>
      </c>
      <c r="M19">
        <v>3.69</v>
      </c>
    </row>
    <row r="20" spans="3:13">
      <c r="C20">
        <v>16</v>
      </c>
      <c r="D20">
        <v>2.91</v>
      </c>
      <c r="E20">
        <v>1.36</v>
      </c>
      <c r="F20">
        <v>0.43</v>
      </c>
      <c r="G20">
        <v>-0.03</v>
      </c>
      <c r="H20">
        <v>-0.14000000000000001</v>
      </c>
      <c r="I20">
        <v>-0.08</v>
      </c>
      <c r="J20">
        <v>0.49</v>
      </c>
      <c r="K20">
        <v>-0.19</v>
      </c>
      <c r="L20">
        <v>1.2</v>
      </c>
      <c r="M20">
        <v>3.51</v>
      </c>
    </row>
    <row r="21" spans="3:13">
      <c r="C21">
        <v>17</v>
      </c>
      <c r="D21">
        <v>3.65</v>
      </c>
      <c r="E21">
        <v>1.32</v>
      </c>
      <c r="F21">
        <v>0.33</v>
      </c>
      <c r="G21">
        <v>-0.08</v>
      </c>
      <c r="H21">
        <v>-0.4</v>
      </c>
      <c r="I21">
        <v>-0.39</v>
      </c>
      <c r="J21">
        <v>-0.2</v>
      </c>
      <c r="K21">
        <v>-0.23</v>
      </c>
      <c r="L21">
        <v>1.31</v>
      </c>
      <c r="M21">
        <v>3.68</v>
      </c>
    </row>
    <row r="22" spans="3:13">
      <c r="C22">
        <v>18</v>
      </c>
      <c r="D22">
        <v>2.79</v>
      </c>
      <c r="E22">
        <v>1.43</v>
      </c>
      <c r="F22">
        <v>0.42</v>
      </c>
      <c r="G22">
        <v>-0.03</v>
      </c>
      <c r="H22">
        <v>-0.19</v>
      </c>
      <c r="I22">
        <v>-0.03</v>
      </c>
      <c r="J22">
        <v>0.28000000000000003</v>
      </c>
      <c r="K22">
        <v>-0.02</v>
      </c>
      <c r="L22">
        <v>1.25</v>
      </c>
      <c r="M22">
        <v>3.42</v>
      </c>
    </row>
    <row r="23" spans="3:13">
      <c r="C23">
        <v>19</v>
      </c>
      <c r="D23">
        <v>2.93</v>
      </c>
      <c r="E23">
        <v>1.27</v>
      </c>
      <c r="F23">
        <v>0.28000000000000003</v>
      </c>
      <c r="G23">
        <v>-0.08</v>
      </c>
      <c r="H23">
        <v>-0.44</v>
      </c>
      <c r="I23">
        <v>-0.41</v>
      </c>
      <c r="J23">
        <v>-0.21</v>
      </c>
      <c r="K23">
        <v>-0.17</v>
      </c>
      <c r="L23">
        <v>1.47</v>
      </c>
      <c r="M23">
        <v>3.71</v>
      </c>
    </row>
    <row r="24" spans="3:13">
      <c r="C24">
        <v>20</v>
      </c>
      <c r="D24">
        <v>3.27</v>
      </c>
      <c r="E24">
        <v>1.49</v>
      </c>
      <c r="F24">
        <v>0.46</v>
      </c>
      <c r="G24">
        <v>-0.05</v>
      </c>
      <c r="H24">
        <v>-0.16</v>
      </c>
      <c r="I24">
        <v>-0.05</v>
      </c>
      <c r="J24">
        <v>0.36</v>
      </c>
      <c r="K24">
        <v>-0.02</v>
      </c>
      <c r="L24">
        <v>1.1100000000000001</v>
      </c>
      <c r="M24">
        <v>3.57</v>
      </c>
    </row>
    <row r="25" spans="3:13">
      <c r="C25" s="15" t="s">
        <v>25</v>
      </c>
      <c r="D25" s="5">
        <f>SUBTOTAL(101,D5:D24)</f>
        <v>3.4350000000000009</v>
      </c>
      <c r="E25" s="5">
        <f t="shared" ref="E25:M25" si="0">SUBTOTAL(101,E5:E24)</f>
        <v>1.3444999999999998</v>
      </c>
      <c r="F25" s="5">
        <f t="shared" si="0"/>
        <v>0.35149999999999998</v>
      </c>
      <c r="G25" s="5">
        <f t="shared" si="0"/>
        <v>-6.5500000000000017E-2</v>
      </c>
      <c r="H25" s="5">
        <f t="shared" si="0"/>
        <v>-0.29750000000000004</v>
      </c>
      <c r="I25" s="5">
        <f t="shared" si="0"/>
        <v>-0.2555</v>
      </c>
      <c r="J25" s="5">
        <f t="shared" si="0"/>
        <v>-9.0000000000000028E-3</v>
      </c>
      <c r="K25" s="5">
        <f t="shared" si="0"/>
        <v>-0.19449999999999998</v>
      </c>
      <c r="L25" s="5">
        <f t="shared" si="0"/>
        <v>1.2069999999999999</v>
      </c>
      <c r="M25" s="5">
        <f t="shared" si="0"/>
        <v>3.6464999999999996</v>
      </c>
    </row>
    <row r="26" spans="3:13">
      <c r="C26" s="15" t="s">
        <v>23</v>
      </c>
      <c r="D26" s="5">
        <f>STDEV(D5:D24)</f>
        <v>0.52313327274474331</v>
      </c>
      <c r="E26" s="5">
        <f t="shared" ref="E26:M26" si="1">STDEV(E5:E24)</f>
        <v>9.8380303976592157E-2</v>
      </c>
      <c r="F26" s="5">
        <f t="shared" si="1"/>
        <v>6.335156708899678E-2</v>
      </c>
      <c r="G26" s="5">
        <f t="shared" si="1"/>
        <v>3.5165024489802646E-2</v>
      </c>
      <c r="H26" s="5">
        <f t="shared" si="1"/>
        <v>0.12095562474682479</v>
      </c>
      <c r="I26" s="5">
        <f t="shared" si="1"/>
        <v>0.17218334781028594</v>
      </c>
      <c r="J26" s="5">
        <f t="shared" si="1"/>
        <v>0.26439404404470951</v>
      </c>
      <c r="K26" s="5">
        <f t="shared" si="1"/>
        <v>0.14741545302129519</v>
      </c>
      <c r="L26" s="5">
        <f t="shared" si="1"/>
        <v>0.23855044705360326</v>
      </c>
      <c r="M26" s="5">
        <f t="shared" si="1"/>
        <v>0.34604950969174708</v>
      </c>
    </row>
    <row r="27" spans="3:13">
      <c r="C27" s="15" t="s">
        <v>31</v>
      </c>
      <c r="D27" s="5">
        <f>D26*$A$1</f>
        <v>0.24448016586217944</v>
      </c>
      <c r="E27" s="5">
        <f t="shared" ref="E27:M27" si="2">E26*$A$1</f>
        <v>4.5976874893799362E-2</v>
      </c>
      <c r="F27" s="5">
        <f t="shared" si="2"/>
        <v>2.960660779285627E-2</v>
      </c>
      <c r="G27" s="5">
        <f t="shared" si="2"/>
        <v>1.6433959504635505E-2</v>
      </c>
      <c r="H27" s="5">
        <f t="shared" si="2"/>
        <v>5.6527184831724905E-2</v>
      </c>
      <c r="I27" s="5">
        <f t="shared" si="2"/>
        <v>8.0467857092133374E-2</v>
      </c>
      <c r="J27" s="5">
        <f t="shared" si="2"/>
        <v>0.12356143856397916</v>
      </c>
      <c r="K27" s="5">
        <f t="shared" si="2"/>
        <v>6.8892873542914443E-2</v>
      </c>
      <c r="L27" s="5">
        <f t="shared" si="2"/>
        <v>0.11148373827603765</v>
      </c>
      <c r="M27" s="5">
        <f t="shared" si="2"/>
        <v>0.1617221574955047</v>
      </c>
    </row>
    <row r="28" spans="3:13">
      <c r="C28" s="15" t="s">
        <v>40</v>
      </c>
      <c r="D28" s="5">
        <v>0.25</v>
      </c>
      <c r="E28" s="5">
        <v>0.05</v>
      </c>
      <c r="F28" s="9">
        <v>0.03</v>
      </c>
      <c r="G28" s="5">
        <v>1.7000000000000001E-2</v>
      </c>
      <c r="H28" s="5">
        <v>0.06</v>
      </c>
      <c r="I28" s="5">
        <v>0.09</v>
      </c>
      <c r="J28" s="5">
        <v>0.13</v>
      </c>
      <c r="K28" s="5">
        <v>7.0000000000000007E-2</v>
      </c>
      <c r="L28" s="5">
        <v>0.12</v>
      </c>
      <c r="M28" s="5">
        <v>0.17</v>
      </c>
    </row>
    <row r="29" spans="3:13">
      <c r="C29" s="15" t="s">
        <v>32</v>
      </c>
      <c r="D29" s="5">
        <v>3.44</v>
      </c>
      <c r="E29" s="5">
        <v>1.34</v>
      </c>
      <c r="F29" s="5">
        <v>0.35199999999999998</v>
      </c>
      <c r="G29" s="5">
        <v>-6.6000000000000003E-2</v>
      </c>
      <c r="H29" s="10">
        <v>-0.3</v>
      </c>
      <c r="I29" s="5">
        <v>-0.26</v>
      </c>
      <c r="J29" s="5">
        <v>-0.01</v>
      </c>
      <c r="K29" s="10">
        <v>-0.2</v>
      </c>
      <c r="L29" s="5">
        <v>1.21</v>
      </c>
      <c r="M29" s="5">
        <v>3.65</v>
      </c>
    </row>
    <row r="30" spans="3:13">
      <c r="C30" s="15" t="s">
        <v>48</v>
      </c>
      <c r="D30" s="5">
        <v>0.52300000000000002</v>
      </c>
      <c r="E30" s="9">
        <v>9.8000000000000004E-2</v>
      </c>
      <c r="F30" s="5">
        <v>6.3E-2</v>
      </c>
      <c r="G30" s="5">
        <v>3.5000000000000003E-2</v>
      </c>
      <c r="H30" s="5">
        <v>0.121</v>
      </c>
      <c r="I30" s="5">
        <v>0.17199999999999999</v>
      </c>
      <c r="J30" s="5">
        <v>0.26400000000000001</v>
      </c>
      <c r="K30" s="5">
        <v>0.14699999999999999</v>
      </c>
      <c r="L30" s="5">
        <v>0.23899999999999999</v>
      </c>
      <c r="M30" s="5">
        <v>0.34599999999999997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2:M25"/>
  <sheetViews>
    <sheetView tabSelected="1" workbookViewId="0">
      <selection activeCell="K47" sqref="K47"/>
    </sheetView>
  </sheetViews>
  <sheetFormatPr baseColWidth="10" defaultRowHeight="15"/>
  <sheetData>
    <row r="2" spans="3:13">
      <c r="F2" t="s">
        <v>22</v>
      </c>
    </row>
    <row r="3" spans="3:13">
      <c r="C3" t="s">
        <v>26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</row>
    <row r="4" spans="3:13">
      <c r="C4" t="s">
        <v>27</v>
      </c>
      <c r="D4">
        <v>1.669</v>
      </c>
      <c r="E4">
        <v>0.13150000000000001</v>
      </c>
      <c r="F4">
        <v>0.1285</v>
      </c>
      <c r="G4">
        <v>-9.7000000000000031E-2</v>
      </c>
      <c r="H4">
        <v>-0.38450000000000001</v>
      </c>
      <c r="I4">
        <v>-0.45200000000000007</v>
      </c>
      <c r="J4">
        <v>-0.26849999999999991</v>
      </c>
      <c r="K4">
        <v>-0.66350000000000009</v>
      </c>
      <c r="L4">
        <v>0.27400000000000008</v>
      </c>
      <c r="M4">
        <v>1.294</v>
      </c>
    </row>
    <row r="5" spans="3:13">
      <c r="C5" t="s">
        <v>28</v>
      </c>
      <c r="D5">
        <v>2.5860000000000003</v>
      </c>
      <c r="E5">
        <v>1.159</v>
      </c>
      <c r="F5">
        <v>0.26</v>
      </c>
      <c r="G5">
        <v>-0.11350000000000005</v>
      </c>
      <c r="H5">
        <v>-0.42300000000000004</v>
      </c>
      <c r="I5">
        <v>-0.4425</v>
      </c>
      <c r="J5">
        <v>-0.23200000000000004</v>
      </c>
      <c r="K5">
        <v>-0.42349999999999993</v>
      </c>
      <c r="L5">
        <v>0.69500000000000006</v>
      </c>
      <c r="M5">
        <v>2.4575</v>
      </c>
    </row>
    <row r="6" spans="3:13">
      <c r="C6" t="s">
        <v>29</v>
      </c>
      <c r="D6">
        <v>3.4350000000000009</v>
      </c>
      <c r="E6">
        <v>1.3444999999999998</v>
      </c>
      <c r="F6">
        <v>0.35149999999999998</v>
      </c>
      <c r="G6">
        <v>-6.5500000000000017E-2</v>
      </c>
      <c r="H6">
        <v>-0.29750000000000004</v>
      </c>
      <c r="I6">
        <v>-0.2555</v>
      </c>
      <c r="J6">
        <v>-9.0000000000000028E-3</v>
      </c>
      <c r="K6">
        <v>-0.19449999999999998</v>
      </c>
      <c r="L6">
        <v>1.2069999999999999</v>
      </c>
      <c r="M6">
        <v>3.6464999999999996</v>
      </c>
    </row>
    <row r="9" spans="3:13">
      <c r="F9" t="s">
        <v>23</v>
      </c>
    </row>
    <row r="10" spans="3:13">
      <c r="C10" t="s">
        <v>27</v>
      </c>
      <c r="D10">
        <v>0.29581110615782386</v>
      </c>
      <c r="E10">
        <v>0.81745609893388793</v>
      </c>
      <c r="F10">
        <v>0.14034825107192242</v>
      </c>
      <c r="G10">
        <v>3.6577243428696157E-2</v>
      </c>
      <c r="H10">
        <v>5.5675280350486314E-2</v>
      </c>
      <c r="I10">
        <v>4.9161388357766546E-2</v>
      </c>
      <c r="J10">
        <v>3.8151360602074622E-2</v>
      </c>
      <c r="K10">
        <v>0.12282957812822561</v>
      </c>
      <c r="L10">
        <v>0.22070222854382435</v>
      </c>
      <c r="M10">
        <v>0.23127563869251783</v>
      </c>
    </row>
    <row r="11" spans="3:13">
      <c r="C11" t="s">
        <v>28</v>
      </c>
      <c r="D11">
        <v>0.13204464954584041</v>
      </c>
      <c r="E11">
        <v>0.16745462857615814</v>
      </c>
      <c r="F11">
        <v>0.38590972492212949</v>
      </c>
      <c r="G11">
        <v>5.8962521548593973E-2</v>
      </c>
      <c r="H11">
        <v>0.11439083511319736</v>
      </c>
      <c r="I11">
        <v>0.12021362563983205</v>
      </c>
      <c r="J11">
        <v>7.5365774725667092E-2</v>
      </c>
      <c r="K11">
        <v>0.18218772851389492</v>
      </c>
      <c r="L11">
        <v>0.20904544960366864</v>
      </c>
      <c r="M11">
        <v>0.26989032860346035</v>
      </c>
    </row>
    <row r="12" spans="3:13">
      <c r="C12" t="s">
        <v>29</v>
      </c>
      <c r="D12">
        <v>0.52313327274474331</v>
      </c>
      <c r="E12">
        <v>9.8380303976592157E-2</v>
      </c>
      <c r="F12">
        <v>6.335156708899678E-2</v>
      </c>
      <c r="G12">
        <v>3.5165024489802646E-2</v>
      </c>
      <c r="H12">
        <v>0.12095562474682479</v>
      </c>
      <c r="I12">
        <v>0.17218334781028594</v>
      </c>
      <c r="J12">
        <v>0.26439404404470951</v>
      </c>
      <c r="K12">
        <v>0.14741545302129519</v>
      </c>
      <c r="L12">
        <v>0.23855044705360326</v>
      </c>
      <c r="M12">
        <v>0.34604950969174708</v>
      </c>
    </row>
    <row r="16" spans="3:13">
      <c r="F16" t="s">
        <v>39</v>
      </c>
      <c r="I16" t="s">
        <v>49</v>
      </c>
    </row>
    <row r="17" spans="2:13" ht="15.75" thickBot="1">
      <c r="C17" s="16" t="s">
        <v>26</v>
      </c>
      <c r="D17" s="16" t="s">
        <v>0</v>
      </c>
      <c r="E17" s="16" t="s">
        <v>1</v>
      </c>
      <c r="F17" s="16" t="s">
        <v>2</v>
      </c>
      <c r="G17" s="16" t="s">
        <v>3</v>
      </c>
      <c r="H17" s="16" t="s">
        <v>4</v>
      </c>
      <c r="I17" s="16" t="s">
        <v>5</v>
      </c>
      <c r="J17" s="16" t="s">
        <v>6</v>
      </c>
      <c r="K17" s="16" t="s">
        <v>7</v>
      </c>
      <c r="L17" s="16" t="s">
        <v>8</v>
      </c>
      <c r="M17" s="17" t="s">
        <v>9</v>
      </c>
    </row>
    <row r="18" spans="2:13" ht="15.75" thickTop="1">
      <c r="B18" t="s">
        <v>50</v>
      </c>
      <c r="C18" t="s">
        <v>38</v>
      </c>
      <c r="D18">
        <v>0.42</v>
      </c>
      <c r="E18">
        <v>0.51</v>
      </c>
      <c r="F18">
        <v>-0.05</v>
      </c>
      <c r="G18">
        <v>-0.08</v>
      </c>
      <c r="H18">
        <v>-0.25700000000000001</v>
      </c>
      <c r="I18">
        <v>-0.29299999999999998</v>
      </c>
      <c r="J18">
        <v>-0.23300000000000001</v>
      </c>
      <c r="K18">
        <v>-0.97</v>
      </c>
      <c r="L18">
        <v>-0.03</v>
      </c>
      <c r="M18">
        <v>0.18</v>
      </c>
    </row>
    <row r="19" spans="2:13">
      <c r="C19" t="s">
        <v>27</v>
      </c>
      <c r="D19">
        <v>1.67</v>
      </c>
      <c r="E19">
        <v>0.1</v>
      </c>
      <c r="F19">
        <v>0.13</v>
      </c>
      <c r="G19">
        <v>-9.7000000000000003E-2</v>
      </c>
      <c r="H19">
        <v>-0.38500000000000001</v>
      </c>
      <c r="I19">
        <v>-0.45200000000000001</v>
      </c>
      <c r="J19">
        <v>-0.26900000000000002</v>
      </c>
      <c r="K19">
        <v>-0.66</v>
      </c>
      <c r="L19">
        <v>0.22</v>
      </c>
      <c r="M19">
        <v>1.29</v>
      </c>
    </row>
    <row r="20" spans="2:13">
      <c r="C20" t="s">
        <v>28</v>
      </c>
      <c r="D20">
        <v>2.59</v>
      </c>
      <c r="E20">
        <v>1.1599999999999999</v>
      </c>
      <c r="F20">
        <v>0.26</v>
      </c>
      <c r="G20">
        <v>-0.114</v>
      </c>
      <c r="H20">
        <v>-0.42</v>
      </c>
      <c r="I20">
        <v>-0.44</v>
      </c>
      <c r="J20">
        <v>-0.23</v>
      </c>
      <c r="K20">
        <v>-0.42</v>
      </c>
      <c r="L20">
        <v>0.7</v>
      </c>
      <c r="M20">
        <v>2.46</v>
      </c>
    </row>
    <row r="21" spans="2:13">
      <c r="C21" t="s">
        <v>29</v>
      </c>
      <c r="D21">
        <v>3.44</v>
      </c>
      <c r="E21">
        <v>1.34</v>
      </c>
      <c r="F21">
        <v>0.35199999999999998</v>
      </c>
      <c r="G21">
        <v>-6.6000000000000003E-2</v>
      </c>
      <c r="H21">
        <v>-0.3</v>
      </c>
      <c r="I21">
        <v>-0.26</v>
      </c>
      <c r="J21">
        <v>-0.01</v>
      </c>
      <c r="K21">
        <v>-0.2</v>
      </c>
      <c r="L21">
        <v>1.21</v>
      </c>
      <c r="M21">
        <v>3.65</v>
      </c>
    </row>
    <row r="22" spans="2:13">
      <c r="B22" t="s">
        <v>51</v>
      </c>
      <c r="C22" t="s">
        <v>38</v>
      </c>
      <c r="D22">
        <v>0.13</v>
      </c>
      <c r="E22">
        <v>0.13</v>
      </c>
      <c r="F22">
        <v>0.08</v>
      </c>
      <c r="G22">
        <v>1.4E-2</v>
      </c>
      <c r="H22">
        <v>1.2E-2</v>
      </c>
      <c r="I22">
        <v>1.9E-2</v>
      </c>
      <c r="J22">
        <v>1.7000000000000001E-2</v>
      </c>
      <c r="K22">
        <v>0.09</v>
      </c>
      <c r="L22">
        <v>0.15</v>
      </c>
      <c r="M22">
        <v>0.13</v>
      </c>
    </row>
    <row r="23" spans="2:13">
      <c r="C23" t="s">
        <v>27</v>
      </c>
      <c r="D23">
        <v>0.14000000000000001</v>
      </c>
      <c r="E23">
        <v>0.4</v>
      </c>
      <c r="F23">
        <v>7.0000000000000007E-2</v>
      </c>
      <c r="G23">
        <v>1.7999999999999999E-2</v>
      </c>
      <c r="H23">
        <v>2.7E-2</v>
      </c>
      <c r="I23">
        <v>2.3E-2</v>
      </c>
      <c r="J23">
        <v>1.7999999999999999E-2</v>
      </c>
      <c r="K23">
        <v>0.06</v>
      </c>
      <c r="L23">
        <v>0.11</v>
      </c>
      <c r="M23">
        <v>0.11</v>
      </c>
    </row>
    <row r="24" spans="2:13">
      <c r="C24" t="s">
        <v>28</v>
      </c>
      <c r="D24">
        <v>7.0000000000000007E-2</v>
      </c>
      <c r="E24">
        <v>0.08</v>
      </c>
      <c r="F24">
        <v>0.19</v>
      </c>
      <c r="G24">
        <v>2.8000000000000001E-2</v>
      </c>
      <c r="H24">
        <v>0.06</v>
      </c>
      <c r="I24">
        <v>0.06</v>
      </c>
      <c r="J24">
        <v>0.04</v>
      </c>
      <c r="K24">
        <v>0.09</v>
      </c>
      <c r="L24">
        <v>0.1</v>
      </c>
      <c r="M24">
        <v>0.13</v>
      </c>
    </row>
    <row r="25" spans="2:13">
      <c r="C25" t="s">
        <v>29</v>
      </c>
      <c r="D25">
        <v>0.25</v>
      </c>
      <c r="E25">
        <v>0.05</v>
      </c>
      <c r="F25">
        <v>0.03</v>
      </c>
      <c r="G25">
        <v>1.7000000000000001E-2</v>
      </c>
      <c r="H25">
        <v>0.06</v>
      </c>
      <c r="I25">
        <v>0.09</v>
      </c>
      <c r="J25">
        <v>0.13</v>
      </c>
      <c r="K25">
        <v>7.0000000000000007E-2</v>
      </c>
      <c r="L25">
        <v>0.12</v>
      </c>
      <c r="M25">
        <v>0.17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C5:O25"/>
  <sheetViews>
    <sheetView workbookViewId="0">
      <selection activeCell="O9" sqref="O9"/>
    </sheetView>
  </sheetViews>
  <sheetFormatPr baseColWidth="10" defaultRowHeight="15"/>
  <sheetData>
    <row r="5" spans="4:15">
      <c r="D5" t="s">
        <v>53</v>
      </c>
      <c r="E5" t="s">
        <v>54</v>
      </c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M5" t="s">
        <v>7</v>
      </c>
      <c r="N5" t="s">
        <v>8</v>
      </c>
      <c r="O5" t="s">
        <v>9</v>
      </c>
    </row>
    <row r="6" spans="4:15">
      <c r="D6" t="s">
        <v>55</v>
      </c>
      <c r="E6" t="s">
        <v>38</v>
      </c>
      <c r="F6">
        <v>0.13</v>
      </c>
      <c r="G6">
        <v>0.38</v>
      </c>
      <c r="H6">
        <v>-0.12</v>
      </c>
      <c r="I6">
        <v>-7.3999999999999996E-2</v>
      </c>
      <c r="J6">
        <v>-0.23100000000000001</v>
      </c>
      <c r="K6">
        <v>-0.27400000000000002</v>
      </c>
      <c r="L6">
        <v>-0.23200000000000001</v>
      </c>
      <c r="M6">
        <v>-1.06</v>
      </c>
      <c r="N6">
        <v>-0.38</v>
      </c>
      <c r="O6">
        <v>-0.43</v>
      </c>
    </row>
    <row r="7" spans="4:15">
      <c r="D7" t="s">
        <v>60</v>
      </c>
      <c r="F7">
        <v>0.42</v>
      </c>
      <c r="G7">
        <v>0.51</v>
      </c>
      <c r="H7">
        <v>-0.05</v>
      </c>
      <c r="I7">
        <v>-0.08</v>
      </c>
      <c r="J7">
        <v>-0.25700000000000001</v>
      </c>
      <c r="K7">
        <v>-0.29299999999999998</v>
      </c>
      <c r="L7">
        <v>-0.23300000000000001</v>
      </c>
      <c r="M7">
        <v>-0.97</v>
      </c>
      <c r="N7">
        <v>-0.03</v>
      </c>
      <c r="O7">
        <v>0.18</v>
      </c>
    </row>
    <row r="8" spans="4:15">
      <c r="D8" t="s">
        <v>56</v>
      </c>
      <c r="F8">
        <f>0.42-0.13</f>
        <v>0.28999999999999998</v>
      </c>
      <c r="G8">
        <f>0.51-0.38</f>
        <v>0.13</v>
      </c>
      <c r="H8">
        <f>0.12-0.05</f>
        <v>6.9999999999999993E-2</v>
      </c>
      <c r="I8">
        <f>0.08-0.074</f>
        <v>6.0000000000000053E-3</v>
      </c>
      <c r="J8">
        <f>0.257-0.231</f>
        <v>2.5999999999999995E-2</v>
      </c>
      <c r="K8">
        <f>0.293-0.274</f>
        <v>1.8999999999999961E-2</v>
      </c>
      <c r="L8">
        <f>0.233-0.232</f>
        <v>1.0000000000000009E-3</v>
      </c>
      <c r="M8">
        <f>1.06-0.97</f>
        <v>9.000000000000008E-2</v>
      </c>
      <c r="N8">
        <f>0.38-0.03</f>
        <v>0.35</v>
      </c>
      <c r="O8">
        <f>0.43+0.18</f>
        <v>0.61</v>
      </c>
    </row>
    <row r="9" spans="4:15">
      <c r="D9" t="s">
        <v>57</v>
      </c>
      <c r="F9" t="s">
        <v>61</v>
      </c>
      <c r="G9" t="s">
        <v>63</v>
      </c>
      <c r="H9" t="s">
        <v>63</v>
      </c>
      <c r="I9" t="s">
        <v>62</v>
      </c>
      <c r="J9" t="s">
        <v>62</v>
      </c>
      <c r="K9" t="s">
        <v>62</v>
      </c>
      <c r="L9" t="s">
        <v>62</v>
      </c>
      <c r="M9" t="s">
        <v>63</v>
      </c>
      <c r="N9" t="s">
        <v>63</v>
      </c>
      <c r="O9" t="s">
        <v>63</v>
      </c>
    </row>
    <row r="10" spans="4:15">
      <c r="D10" t="s">
        <v>58</v>
      </c>
      <c r="F10" s="19">
        <f>AVERAGE(F8:O8)</f>
        <v>0.15920000000000001</v>
      </c>
    </row>
    <row r="11" spans="4:15">
      <c r="D11" t="s">
        <v>55</v>
      </c>
      <c r="E11" t="s">
        <v>27</v>
      </c>
      <c r="F11">
        <v>1.27</v>
      </c>
      <c r="G11">
        <v>0.62</v>
      </c>
      <c r="H11">
        <v>0.03</v>
      </c>
      <c r="I11">
        <v>-0.10100000000000001</v>
      </c>
      <c r="J11">
        <v>-0.34</v>
      </c>
      <c r="K11">
        <v>-0.39600000000000002</v>
      </c>
      <c r="L11">
        <v>-0.251</v>
      </c>
      <c r="M11">
        <v>-0.84</v>
      </c>
      <c r="N11">
        <v>-0.01</v>
      </c>
      <c r="O11">
        <v>0.7</v>
      </c>
    </row>
    <row r="12" spans="4:15">
      <c r="D12" t="s">
        <v>60</v>
      </c>
      <c r="F12">
        <v>1.67</v>
      </c>
      <c r="G12">
        <v>0.1</v>
      </c>
      <c r="H12">
        <v>0.13</v>
      </c>
      <c r="I12">
        <v>-9.7000000000000003E-2</v>
      </c>
      <c r="J12">
        <v>-0.38500000000000001</v>
      </c>
      <c r="K12">
        <v>-0.45200000000000001</v>
      </c>
      <c r="L12">
        <v>-0.26900000000000002</v>
      </c>
      <c r="M12">
        <v>-0.66</v>
      </c>
      <c r="N12">
        <v>0.22</v>
      </c>
      <c r="O12">
        <v>1.29</v>
      </c>
    </row>
    <row r="13" spans="4:15">
      <c r="D13" t="s">
        <v>56</v>
      </c>
      <c r="F13">
        <f>1.67-1.27</f>
        <v>0.39999999999999991</v>
      </c>
      <c r="G13">
        <f>0.62-0.1</f>
        <v>0.52</v>
      </c>
      <c r="H13">
        <f>0.13-0.03</f>
        <v>0.1</v>
      </c>
      <c r="I13">
        <f>0.101-0.097</f>
        <v>4.0000000000000036E-3</v>
      </c>
      <c r="J13">
        <f>0.385-0.34</f>
        <v>4.4999999999999984E-2</v>
      </c>
      <c r="K13">
        <f>0.452-0.396</f>
        <v>5.5999999999999994E-2</v>
      </c>
      <c r="L13">
        <f>0.269-0.251</f>
        <v>1.8000000000000016E-2</v>
      </c>
      <c r="M13">
        <f>0.84-0.66</f>
        <v>0.17999999999999994</v>
      </c>
      <c r="N13">
        <f>0.22+0.01</f>
        <v>0.23</v>
      </c>
      <c r="O13">
        <f>1.29-0.7</f>
        <v>0.59000000000000008</v>
      </c>
    </row>
    <row r="14" spans="4:15">
      <c r="D14" t="s">
        <v>57</v>
      </c>
      <c r="F14" t="s">
        <v>61</v>
      </c>
      <c r="G14" t="s">
        <v>62</v>
      </c>
      <c r="H14" t="s">
        <v>63</v>
      </c>
      <c r="I14" t="s">
        <v>63</v>
      </c>
      <c r="J14" t="s">
        <v>62</v>
      </c>
      <c r="K14" t="s">
        <v>62</v>
      </c>
      <c r="L14" t="s">
        <v>62</v>
      </c>
      <c r="M14" t="s">
        <v>63</v>
      </c>
      <c r="N14" t="s">
        <v>63</v>
      </c>
      <c r="O14" t="s">
        <v>63</v>
      </c>
    </row>
    <row r="15" spans="4:15">
      <c r="D15" t="s">
        <v>58</v>
      </c>
      <c r="F15" s="19">
        <f>AVERAGE(F13:O13)</f>
        <v>0.21429999999999999</v>
      </c>
    </row>
    <row r="16" spans="4:15">
      <c r="D16" t="s">
        <v>55</v>
      </c>
      <c r="E16" t="s">
        <v>28</v>
      </c>
      <c r="F16">
        <v>2.54</v>
      </c>
      <c r="G16">
        <v>1.1100000000000001</v>
      </c>
      <c r="H16">
        <v>0.31</v>
      </c>
      <c r="I16">
        <v>-0.11600000000000001</v>
      </c>
      <c r="J16">
        <v>-0.439</v>
      </c>
      <c r="K16">
        <v>-0.48099999999999998</v>
      </c>
      <c r="L16">
        <v>-0.23400000000000001</v>
      </c>
      <c r="M16">
        <v>-0.56000000000000005</v>
      </c>
      <c r="N16">
        <v>0.46</v>
      </c>
      <c r="O16">
        <v>1.98</v>
      </c>
    </row>
    <row r="17" spans="3:15">
      <c r="D17" t="s">
        <v>60</v>
      </c>
      <c r="F17">
        <v>2.59</v>
      </c>
      <c r="G17">
        <v>1.1599999999999999</v>
      </c>
      <c r="H17">
        <v>0.26</v>
      </c>
      <c r="I17">
        <v>-0.114</v>
      </c>
      <c r="J17">
        <v>-0.42</v>
      </c>
      <c r="K17">
        <v>-0.44</v>
      </c>
      <c r="L17">
        <v>-0.23</v>
      </c>
      <c r="M17">
        <v>-0.42</v>
      </c>
      <c r="N17">
        <v>0.7</v>
      </c>
      <c r="O17">
        <v>2.46</v>
      </c>
    </row>
    <row r="18" spans="3:15">
      <c r="D18" t="s">
        <v>56</v>
      </c>
      <c r="F18">
        <f>2.59-2.54</f>
        <v>4.9999999999999822E-2</v>
      </c>
      <c r="G18">
        <f>1.16-1.11</f>
        <v>4.9999999999999822E-2</v>
      </c>
      <c r="H18">
        <f>0.31-0.26</f>
        <v>4.9999999999999989E-2</v>
      </c>
      <c r="I18">
        <f>0.116-0.114</f>
        <v>2.0000000000000018E-3</v>
      </c>
      <c r="J18">
        <f>0.439-0.42</f>
        <v>1.9000000000000017E-2</v>
      </c>
      <c r="K18">
        <f>0.481-0.44</f>
        <v>4.0999999999999981E-2</v>
      </c>
      <c r="L18">
        <f>0.234-0.23</f>
        <v>4.0000000000000036E-3</v>
      </c>
      <c r="M18">
        <f>0.56-0.42</f>
        <v>0.14000000000000007</v>
      </c>
      <c r="N18">
        <f>0.7-0.46</f>
        <v>0.23999999999999994</v>
      </c>
      <c r="O18">
        <f>2.46-1.98</f>
        <v>0.48</v>
      </c>
    </row>
    <row r="19" spans="3:15">
      <c r="D19" t="s">
        <v>57</v>
      </c>
      <c r="F19" t="s">
        <v>61</v>
      </c>
      <c r="G19" t="s">
        <v>63</v>
      </c>
      <c r="H19" t="s">
        <v>62</v>
      </c>
      <c r="I19" t="s">
        <v>63</v>
      </c>
      <c r="J19" t="s">
        <v>63</v>
      </c>
      <c r="K19" t="s">
        <v>63</v>
      </c>
      <c r="L19" t="s">
        <v>63</v>
      </c>
      <c r="M19" t="s">
        <v>63</v>
      </c>
      <c r="N19" t="s">
        <v>63</v>
      </c>
      <c r="O19" t="s">
        <v>63</v>
      </c>
    </row>
    <row r="20" spans="3:15">
      <c r="D20" t="s">
        <v>58</v>
      </c>
      <c r="F20" s="19">
        <f>AVERAGE(F18:O18)</f>
        <v>0.10759999999999996</v>
      </c>
    </row>
    <row r="21" spans="3:15">
      <c r="D21" t="s">
        <v>55</v>
      </c>
      <c r="E21" t="s">
        <v>29</v>
      </c>
      <c r="F21" s="20">
        <v>4.33</v>
      </c>
      <c r="G21">
        <v>1.49</v>
      </c>
      <c r="H21">
        <v>0.45</v>
      </c>
      <c r="I21">
        <v>-7.0999999999999994E-2</v>
      </c>
      <c r="J21">
        <v>-0.37</v>
      </c>
      <c r="K21">
        <v>-0.35</v>
      </c>
      <c r="L21">
        <v>-0.151</v>
      </c>
      <c r="M21">
        <v>-0.31</v>
      </c>
      <c r="N21">
        <v>1.08</v>
      </c>
      <c r="O21">
        <v>3.76</v>
      </c>
    </row>
    <row r="22" spans="3:15">
      <c r="D22" t="s">
        <v>60</v>
      </c>
      <c r="F22">
        <v>3.44</v>
      </c>
      <c r="G22">
        <v>1.34</v>
      </c>
      <c r="H22">
        <v>0.35199999999999998</v>
      </c>
      <c r="I22">
        <v>-6.6000000000000003E-2</v>
      </c>
      <c r="J22">
        <v>-0.3</v>
      </c>
      <c r="K22">
        <v>-0.26</v>
      </c>
      <c r="L22">
        <v>-0.01</v>
      </c>
      <c r="M22">
        <v>-0.2</v>
      </c>
      <c r="N22">
        <v>1.21</v>
      </c>
      <c r="O22">
        <v>3.65</v>
      </c>
    </row>
    <row r="23" spans="3:15">
      <c r="D23" t="s">
        <v>56</v>
      </c>
      <c r="F23">
        <f>4.33-3.44</f>
        <v>0.89000000000000012</v>
      </c>
      <c r="G23">
        <f>1.49-1.34</f>
        <v>0.14999999999999991</v>
      </c>
      <c r="H23">
        <f>0.45-0.352</f>
        <v>9.8000000000000032E-2</v>
      </c>
      <c r="I23">
        <f>0.071-0.066</f>
        <v>4.9999999999999906E-3</v>
      </c>
      <c r="J23">
        <f>0.37-0.3</f>
        <v>7.0000000000000007E-2</v>
      </c>
      <c r="K23">
        <f>0.35-0.26</f>
        <v>8.9999999999999969E-2</v>
      </c>
      <c r="L23">
        <f>0.151-0.01</f>
        <v>0.14099999999999999</v>
      </c>
      <c r="M23">
        <f>0.31-0.2</f>
        <v>0.10999999999999999</v>
      </c>
      <c r="N23">
        <f>1.21-1.08</f>
        <v>0.12999999999999989</v>
      </c>
      <c r="O23">
        <f>3.76-3.65</f>
        <v>0.10999999999999988</v>
      </c>
    </row>
    <row r="24" spans="3:15">
      <c r="D24" t="s">
        <v>57</v>
      </c>
      <c r="F24" t="s">
        <v>62</v>
      </c>
      <c r="G24" t="s">
        <v>62</v>
      </c>
      <c r="H24" t="s">
        <v>62</v>
      </c>
      <c r="I24" t="s">
        <v>63</v>
      </c>
      <c r="J24" t="s">
        <v>63</v>
      </c>
      <c r="K24" t="s">
        <v>63</v>
      </c>
      <c r="L24" t="s">
        <v>63</v>
      </c>
      <c r="M24" t="s">
        <v>63</v>
      </c>
      <c r="N24" t="s">
        <v>63</v>
      </c>
      <c r="O24" t="s">
        <v>62</v>
      </c>
    </row>
    <row r="25" spans="3:15">
      <c r="C25" t="s">
        <v>59</v>
      </c>
      <c r="D25" t="s">
        <v>58</v>
      </c>
      <c r="F25" s="19">
        <f>AVERAGE(F23:O23)</f>
        <v>0.17939999999999995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F13polier</vt:lpstr>
      <vt:lpstr>Fxxpolier</vt:lpstr>
      <vt:lpstr>F17polier</vt:lpstr>
      <vt:lpstr>F18polier</vt:lpstr>
      <vt:lpstr>Vergleiche</vt:lpstr>
      <vt:lpstr>VorprozessVerzug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2014-04-04T05:53:15Z</dcterms:created>
  <dcterms:modified xsi:type="dcterms:W3CDTF">2014-05-22T17:37:47Z</dcterms:modified>
</cp:coreProperties>
</file>