
<file path=[Content_Types].xml><?xml version="1.0" encoding="utf-8"?>
<Types xmlns="http://schemas.openxmlformats.org/package/2006/content-types">
  <Override PartName="/xl/worksheets/sheet24.xml" ContentType="application/vnd.openxmlformats-officedocument.spreadsheetml.worksheet+xml"/>
  <Override PartName="/xl/tables/table4.xml" ContentType="application/vnd.openxmlformats-officedocument.spreadsheetml.table+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tables/table14.xml" ContentType="application/vnd.openxmlformats-officedocument.spreadsheetml.table+xml"/>
  <Override PartName="/xl/worksheets/sheet7.xml" ContentType="application/vnd.openxmlformats-officedocument.spreadsheetml.worksheet+xml"/>
  <Override PartName="/xl/worksheets/sheet20.xml" ContentType="application/vnd.openxmlformats-officedocument.spreadsheetml.worksheet+xml"/>
  <Override PartName="/xl/drawings/drawing17.xml" ContentType="application/vnd.openxmlformats-officedocument.drawing+xml"/>
  <Override PartName="/xl/tables/table21.xml" ContentType="application/vnd.openxmlformats-officedocument.spreadsheetml.table+xml"/>
  <Default Extension="xml" ContentType="application/xml"/>
  <Override PartName="/xl/drawings/drawing2.xml" ContentType="application/vnd.openxmlformats-officedocument.drawing+xml"/>
  <Override PartName="/xl/tables/table10.xml" ContentType="application/vnd.openxmlformats-officedocument.spreadsheetml.table+xml"/>
  <Override PartName="/xl/charts/chart49.xml" ContentType="application/vnd.openxmlformats-officedocument.drawingml.chart+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drawings/drawing13.xml" ContentType="application/vnd.openxmlformats-officedocument.drawing+xml"/>
  <Override PartName="/xl/charts/chart56.xml" ContentType="application/vnd.openxmlformats-officedocument.drawingml.chart+xml"/>
  <Override PartName="/xl/charts/chart16.xml" ContentType="application/vnd.openxmlformats-officedocument.drawingml.chart+xml"/>
  <Override PartName="/xl/tables/table9.xml" ContentType="application/vnd.openxmlformats-officedocument.spreadsheetml.table+xml"/>
  <Override PartName="/xl/charts/chart34.xml" ContentType="application/vnd.openxmlformats-officedocument.drawingml.chart+xml"/>
  <Override PartName="/xl/charts/chart45.xml" ContentType="application/vnd.openxmlformats-officedocument.drawingml.chart+xml"/>
  <Override PartName="/xl/drawings/drawing20.xml" ContentType="application/vnd.openxmlformats-officedocument.drawing+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tables/table19.xml" ContentType="application/vnd.openxmlformats-officedocument.spreadsheetml.table+xml"/>
  <Override PartName="/xl/worksheets/sheet18.xml" ContentType="application/vnd.openxmlformats-officedocument.spreadsheetml.worksheet+xml"/>
  <Override PartName="/xl/worksheets/sheet27.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tables/table5.xml" ContentType="application/vnd.openxmlformats-officedocument.spreadsheetml.table+xml"/>
  <Override PartName="/xl/charts/chart30.xml" ContentType="application/vnd.openxmlformats-officedocument.drawingml.chart+xml"/>
  <Override PartName="/xl/charts/chart41.xml" ContentType="application/vnd.openxmlformats-officedocument.drawingml.chart+xml"/>
  <Override PartName="/xl/charts/chart50.xml" ContentType="application/vnd.openxmlformats-officedocument.drawingml.chart+xml"/>
  <Override PartName="/xl/tables/table17.xml" ContentType="application/vnd.openxmlformats-officedocument.spreadsheetml.table+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tables/table3.xml" ContentType="application/vnd.openxmlformats-officedocument.spreadsheetml.table+xml"/>
  <Override PartName="/xl/drawings/drawing9.xml" ContentType="application/vnd.openxmlformats-officedocument.drawing+xml"/>
  <Override PartName="/xl/tables/table15.xml" ContentType="application/vnd.openxmlformats-officedocument.spreadsheetml.table+xml"/>
  <Override PartName="/xl/worksheets/sheet14.xml" ContentType="application/vnd.openxmlformats-officedocument.spreadsheetml.worksheet+xml"/>
  <Override PartName="/xl/worksheets/sheet23.xml" ContentType="application/vnd.openxmlformats-officedocument.spreadsheetml.worksheet+xml"/>
  <Override PartName="/xl/tables/table1.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xml"/>
  <Override PartName="/xl/tables/table13.xml" ContentType="application/vnd.openxmlformats-officedocument.spreadsheetml.table+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tables/table11.xml" ContentType="application/vnd.openxmlformats-officedocument.spreadsheetml.table+xml"/>
  <Override PartName="/xl/drawings/drawing18.xml" ContentType="application/vnd.openxmlformats-officedocument.drawing+xml"/>
  <Override PartName="/xl/tables/table20.xml" ContentType="application/vnd.openxmlformats-officedocument.spreadsheetml.table+xml"/>
  <Override PartName="/xl/charts/chart59.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48.xml" ContentType="application/vnd.openxmlformats-officedocument.drawingml.chart+xml"/>
  <Override PartName="/xl/drawings/drawing16.xml" ContentType="application/vnd.openxmlformats-officedocument.drawing+xml"/>
  <Override PartName="/xl/charts/chart57.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55.xml" ContentType="application/vnd.openxmlformats-officedocument.drawingml.chart+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drawings/drawing12.xml" ContentType="application/vnd.openxmlformats-officedocument.drawing+xml"/>
  <Override PartName="/xl/charts/chart53.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tables/table8.xml" ContentType="application/vnd.openxmlformats-officedocument.spreadsheetml.table+xml"/>
  <Override PartName="/xl/charts/chart33.xml" ContentType="application/vnd.openxmlformats-officedocument.drawingml.chart+xml"/>
  <Override PartName="/xl/drawings/drawing10.xml" ContentType="application/vnd.openxmlformats-officedocument.drawing+xml"/>
  <Override PartName="/xl/charts/chart42.xml" ContentType="application/vnd.openxmlformats-officedocument.drawingml.chart+xml"/>
  <Override PartName="/xl/charts/chart51.xml" ContentType="application/vnd.openxmlformats-officedocument.drawingml.chart+xml"/>
  <Override PartName="/xl/worksheets/sheet17.xml" ContentType="application/vnd.openxmlformats-officedocument.spreadsheetml.worksheet+xml"/>
  <Override PartName="/xl/worksheets/sheet26.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tables/table6.xml" ContentType="application/vnd.openxmlformats-officedocument.spreadsheetml.table+xml"/>
  <Override PartName="/xl/charts/chart31.xml" ContentType="application/vnd.openxmlformats-officedocument.drawingml.chart+xml"/>
  <Override PartName="/xl/charts/chart40.xml" ContentType="application/vnd.openxmlformats-officedocument.drawingml.chart+xml"/>
  <Override PartName="/xl/tables/table18.xml" ContentType="application/vnd.openxmlformats-officedocument.spreadsheetml.table+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tables/table16.xml" ContentType="application/vnd.openxmlformats-officedocument.spreadsheetml.table+xml"/>
  <Override PartName="/xl/worksheets/sheet9.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tables/table2.xml" ContentType="application/vnd.openxmlformats-officedocument.spreadsheetml.tabl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tables/table12.xml" ContentType="application/vnd.openxmlformats-officedocument.spreadsheetml.table+xml"/>
  <Default Extension="rels" ContentType="application/vnd.openxmlformats-package.relationships+xml"/>
  <Override PartName="/xl/worksheets/sheet5.xml" ContentType="application/vnd.openxmlformats-officedocument.spreadsheetml.worksheet+xml"/>
  <Override PartName="/xl/charts/chart29.xml" ContentType="application/vnd.openxmlformats-officedocument.drawingml.chart+xml"/>
  <Override PartName="/xl/drawings/drawing15.xml" ContentType="application/vnd.openxmlformats-officedocument.drawing+xml"/>
  <Override PartName="/xl/charts/chart58.xml" ContentType="application/vnd.openxmlformats-officedocument.drawingml.chart+xml"/>
  <Override PartName="/xl/charts/chart18.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Override PartName="/xl/worksheets/sheet1.xml" ContentType="application/vnd.openxmlformats-officedocument.spreadsheetml.worksheet+xml"/>
  <Override PartName="/xl/charts/chart25.xml" ContentType="application/vnd.openxmlformats-officedocument.drawingml.chart+xml"/>
  <Override PartName="/xl/drawings/drawing11.xml" ContentType="application/vnd.openxmlformats-officedocument.drawing+xml"/>
  <Override PartName="/xl/charts/chart54.xml" ContentType="application/vnd.openxmlformats-officedocument.drawingml.chart+xml"/>
  <Override PartName="/xl/charts/chart14.xml" ContentType="application/vnd.openxmlformats-officedocument.drawingml.chart+xml"/>
  <Override PartName="/xl/tables/table7.xml" ContentType="application/vnd.openxmlformats-officedocument.spreadsheetml.table+xml"/>
  <Override PartName="/xl/charts/chart32.xml" ContentType="application/vnd.openxmlformats-officedocument.drawingml.chart+xml"/>
  <Override PartName="/xl/charts/chart43.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0590" windowHeight="13620" tabRatio="930" firstSheet="23" activeTab="26"/>
  </bookViews>
  <sheets>
    <sheet name="Kontur aussen F17Chr1" sheetId="1" r:id="rId1"/>
    <sheet name="Spalt vorne unten F17 Charge1" sheetId="2" r:id="rId2"/>
    <sheet name="Kontur aussen Fxx Charge2" sheetId="5" r:id="rId3"/>
    <sheet name="Spalt vorne unten Fxx Charge2" sheetId="6" r:id="rId4"/>
    <sheet name="Kontur aussenF13 Serie" sheetId="10" r:id="rId5"/>
    <sheet name="Spalt untenF13 Serie" sheetId="11" r:id="rId6"/>
    <sheet name="Relativierung Parameter" sheetId="14" r:id="rId7"/>
    <sheet name="F18 Kontur aussen" sheetId="15" r:id="rId8"/>
    <sheet name="F18 Spalt unten" sheetId="16" r:id="rId9"/>
    <sheet name="nFxxKonturAussen" sheetId="17" r:id="rId10"/>
    <sheet name="nFxxSpaltunten" sheetId="18" r:id="rId11"/>
    <sheet name="nF17 KonturAussen" sheetId="19" r:id="rId12"/>
    <sheet name="nF17 Spalt unten" sheetId="20" r:id="rId13"/>
    <sheet name="Gegenüberstellungen" sheetId="21" r:id="rId14"/>
    <sheet name="Labor" sheetId="22" r:id="rId15"/>
    <sheet name="FehlerVergleich" sheetId="23" r:id="rId16"/>
    <sheet name="Überlegungen und Punkte" sheetId="24" r:id="rId17"/>
    <sheet name="F19" sheetId="26" r:id="rId18"/>
    <sheet name="Zusammenfassung P. Maifeld" sheetId="27" r:id="rId19"/>
    <sheet name="TextVersuch" sheetId="28" r:id="rId20"/>
    <sheet name="nF13" sheetId="30" r:id="rId21"/>
    <sheet name="FehlerChart" sheetId="31" r:id="rId22"/>
    <sheet name="Prototyp IndikatorChart" sheetId="32" r:id="rId23"/>
    <sheet name="VerglAltNeu" sheetId="33" r:id="rId24"/>
    <sheet name="Vergleich mit Zugfestigkeiten " sheetId="34" r:id="rId25"/>
    <sheet name="allKOntur" sheetId="35" r:id="rId26"/>
    <sheet name="FotomontageTAB" sheetId="36" r:id="rId27"/>
  </sheets>
  <calcPr calcId="125725"/>
</workbook>
</file>

<file path=xl/calcChain.xml><?xml version="1.0" encoding="utf-8"?>
<calcChain xmlns="http://schemas.openxmlformats.org/spreadsheetml/2006/main">
  <c r="K100" i="34"/>
  <c r="J100"/>
  <c r="H100"/>
  <c r="G100"/>
  <c r="E100"/>
  <c r="D100"/>
  <c r="E142" i="35"/>
  <c r="F142"/>
  <c r="G142"/>
  <c r="H142"/>
  <c r="I142"/>
  <c r="J142"/>
  <c r="K142"/>
  <c r="L142"/>
  <c r="M142"/>
  <c r="D142"/>
  <c r="E92"/>
  <c r="F92"/>
  <c r="G92"/>
  <c r="H92"/>
  <c r="I92"/>
  <c r="J92"/>
  <c r="K92"/>
  <c r="L92"/>
  <c r="M92"/>
  <c r="D92"/>
  <c r="E45"/>
  <c r="F45"/>
  <c r="G45"/>
  <c r="H45"/>
  <c r="I45"/>
  <c r="J45"/>
  <c r="K45"/>
  <c r="L45"/>
  <c r="M45"/>
  <c r="D45"/>
  <c r="I95" i="34"/>
  <c r="H95"/>
  <c r="R88"/>
  <c r="Q88"/>
  <c r="O88"/>
  <c r="N88"/>
  <c r="J89"/>
  <c r="H89"/>
  <c r="H140" i="33"/>
  <c r="I140"/>
  <c r="J140"/>
  <c r="K140"/>
  <c r="L140"/>
  <c r="M140"/>
  <c r="N140"/>
  <c r="O140"/>
  <c r="P140"/>
  <c r="G140"/>
  <c r="H139"/>
  <c r="I139"/>
  <c r="J139"/>
  <c r="K139"/>
  <c r="L139"/>
  <c r="M139"/>
  <c r="N139"/>
  <c r="O139"/>
  <c r="P139"/>
  <c r="G139"/>
  <c r="P130"/>
  <c r="P138" s="1"/>
  <c r="O130"/>
  <c r="O138" s="1"/>
  <c r="N130"/>
  <c r="N138" s="1"/>
  <c r="M130"/>
  <c r="M138" s="1"/>
  <c r="L130"/>
  <c r="L138" s="1"/>
  <c r="K130"/>
  <c r="K138" s="1"/>
  <c r="J130"/>
  <c r="J138" s="1"/>
  <c r="I130"/>
  <c r="I138" s="1"/>
  <c r="H130"/>
  <c r="H138" s="1"/>
  <c r="G130"/>
  <c r="G138" s="1"/>
  <c r="H93" i="30"/>
  <c r="D93"/>
  <c r="E93"/>
  <c r="F93"/>
  <c r="G93"/>
  <c r="I93"/>
  <c r="J93"/>
  <c r="K93"/>
  <c r="L93"/>
  <c r="C93"/>
  <c r="D92"/>
  <c r="E92"/>
  <c r="F92"/>
  <c r="G92"/>
  <c r="H92"/>
  <c r="I92"/>
  <c r="J92"/>
  <c r="K92"/>
  <c r="L92"/>
  <c r="C92"/>
  <c r="L9" i="33" l="1"/>
  <c r="K9"/>
  <c r="J9"/>
  <c r="I9"/>
  <c r="H9"/>
  <c r="G9"/>
  <c r="F9"/>
  <c r="E9"/>
  <c r="D9"/>
  <c r="C9"/>
  <c r="N30" i="30"/>
  <c r="F30"/>
  <c r="G30"/>
  <c r="H30"/>
  <c r="I30"/>
  <c r="J30"/>
  <c r="K30"/>
  <c r="L30"/>
  <c r="M30"/>
  <c r="E30"/>
  <c r="F29"/>
  <c r="G29"/>
  <c r="H29"/>
  <c r="I29"/>
  <c r="J29"/>
  <c r="K29"/>
  <c r="L29"/>
  <c r="M29"/>
  <c r="N29"/>
  <c r="E29"/>
  <c r="F28"/>
  <c r="G28"/>
  <c r="H28"/>
  <c r="I28"/>
  <c r="J28"/>
  <c r="K28"/>
  <c r="L28"/>
  <c r="M28"/>
  <c r="N28"/>
  <c r="E28"/>
  <c r="F27"/>
  <c r="G27"/>
  <c r="H27"/>
  <c r="I27"/>
  <c r="J27"/>
  <c r="K27"/>
  <c r="L27"/>
  <c r="M27"/>
  <c r="N27"/>
  <c r="E27"/>
  <c r="F38" i="20"/>
  <c r="G38"/>
  <c r="H38"/>
  <c r="I38"/>
  <c r="J38"/>
  <c r="K38"/>
  <c r="L38"/>
  <c r="E38"/>
  <c r="D31" i="16"/>
  <c r="E33" i="18"/>
  <c r="F32"/>
  <c r="G32"/>
  <c r="H32"/>
  <c r="I32"/>
  <c r="J32"/>
  <c r="K32"/>
  <c r="L32"/>
  <c r="E32"/>
  <c r="E30" i="16"/>
  <c r="F30"/>
  <c r="G30"/>
  <c r="H30"/>
  <c r="I30"/>
  <c r="J30"/>
  <c r="K30"/>
  <c r="D30"/>
  <c r="E39" i="20" l="1"/>
  <c r="E30" i="26"/>
  <c r="F30"/>
  <c r="G30"/>
  <c r="H30"/>
  <c r="I30"/>
  <c r="J30"/>
  <c r="K30"/>
  <c r="L30"/>
  <c r="M30"/>
  <c r="D30"/>
  <c r="E34" i="15"/>
  <c r="N33"/>
  <c r="M33"/>
  <c r="L33"/>
  <c r="K33"/>
  <c r="J33"/>
  <c r="I33"/>
  <c r="H33"/>
  <c r="G33"/>
  <c r="F33"/>
  <c r="E33"/>
  <c r="M36" i="17"/>
  <c r="L36"/>
  <c r="K36"/>
  <c r="J36"/>
  <c r="I36"/>
  <c r="H36"/>
  <c r="G36"/>
  <c r="F36"/>
  <c r="D37" s="1"/>
  <c r="E36"/>
  <c r="D36"/>
  <c r="N35" i="19"/>
  <c r="M35"/>
  <c r="L35"/>
  <c r="K35"/>
  <c r="J35"/>
  <c r="I35"/>
  <c r="H35"/>
  <c r="G35"/>
  <c r="F35"/>
  <c r="E35"/>
  <c r="E36" s="1"/>
  <c r="A1" i="26"/>
  <c r="D24"/>
  <c r="E25"/>
  <c r="E27" s="1"/>
  <c r="F25"/>
  <c r="F27" s="1"/>
  <c r="G25"/>
  <c r="G26" s="1"/>
  <c r="H25"/>
  <c r="I25"/>
  <c r="I27" s="1"/>
  <c r="J25"/>
  <c r="J27" s="1"/>
  <c r="K25"/>
  <c r="K26" s="1"/>
  <c r="L25"/>
  <c r="M25"/>
  <c r="M27" s="1"/>
  <c r="D25"/>
  <c r="E24"/>
  <c r="F24"/>
  <c r="G24"/>
  <c r="H24"/>
  <c r="I24"/>
  <c r="J24"/>
  <c r="K24"/>
  <c r="L24"/>
  <c r="M24"/>
  <c r="F35" i="20"/>
  <c r="K30" i="18"/>
  <c r="J30"/>
  <c r="G30"/>
  <c r="F30"/>
  <c r="K29"/>
  <c r="J29"/>
  <c r="G29"/>
  <c r="F29"/>
  <c r="L33" i="17"/>
  <c r="K33"/>
  <c r="H33"/>
  <c r="G33"/>
  <c r="D33"/>
  <c r="M32"/>
  <c r="I32"/>
  <c r="E32"/>
  <c r="A5" i="6"/>
  <c r="A4"/>
  <c r="A4" i="5"/>
  <c r="A2" i="22"/>
  <c r="A2" i="21"/>
  <c r="A2" i="20"/>
  <c r="J34" s="1"/>
  <c r="A2" i="19"/>
  <c r="A2" i="18"/>
  <c r="A2" i="17"/>
  <c r="A2" i="16"/>
  <c r="A2" i="15"/>
  <c r="A2" i="14"/>
  <c r="A2" i="11"/>
  <c r="A2" i="10"/>
  <c r="A2" i="6"/>
  <c r="A2" i="5"/>
  <c r="A2" i="2"/>
  <c r="A31" i="1"/>
  <c r="A33" s="1"/>
  <c r="M50" i="22"/>
  <c r="L50"/>
  <c r="K50"/>
  <c r="J50"/>
  <c r="I50"/>
  <c r="H50"/>
  <c r="G50"/>
  <c r="F50"/>
  <c r="E50"/>
  <c r="D50"/>
  <c r="O8"/>
  <c r="N8"/>
  <c r="M8"/>
  <c r="L8"/>
  <c r="K8"/>
  <c r="J8"/>
  <c r="I8"/>
  <c r="H8"/>
  <c r="G8"/>
  <c r="F8"/>
  <c r="L28" i="18"/>
  <c r="L30" s="1"/>
  <c r="K28"/>
  <c r="J28"/>
  <c r="I28"/>
  <c r="H28"/>
  <c r="H30" s="1"/>
  <c r="G28"/>
  <c r="F28"/>
  <c r="E28"/>
  <c r="M31" i="17"/>
  <c r="M33" s="1"/>
  <c r="L31"/>
  <c r="L32" s="1"/>
  <c r="K31"/>
  <c r="K32" s="1"/>
  <c r="J31"/>
  <c r="I31"/>
  <c r="I33" s="1"/>
  <c r="H31"/>
  <c r="H32" s="1"/>
  <c r="G31"/>
  <c r="G32" s="1"/>
  <c r="F31"/>
  <c r="E31"/>
  <c r="E33" s="1"/>
  <c r="D31"/>
  <c r="D32" s="1"/>
  <c r="M30"/>
  <c r="L30"/>
  <c r="K30"/>
  <c r="J30"/>
  <c r="I30"/>
  <c r="H30"/>
  <c r="G30"/>
  <c r="F30"/>
  <c r="E30"/>
  <c r="D30"/>
  <c r="M8" i="21"/>
  <c r="L8"/>
  <c r="K8"/>
  <c r="J8"/>
  <c r="I8"/>
  <c r="H8"/>
  <c r="G8"/>
  <c r="F8"/>
  <c r="E8"/>
  <c r="D8"/>
  <c r="L33" i="20"/>
  <c r="L35" s="1"/>
  <c r="K33"/>
  <c r="J33"/>
  <c r="J35" s="1"/>
  <c r="I33"/>
  <c r="I35" s="1"/>
  <c r="H33"/>
  <c r="H35" s="1"/>
  <c r="G33"/>
  <c r="F33"/>
  <c r="E33"/>
  <c r="E35" s="1"/>
  <c r="L32"/>
  <c r="K32"/>
  <c r="J32"/>
  <c r="I32"/>
  <c r="H32"/>
  <c r="G32"/>
  <c r="F32"/>
  <c r="E32"/>
  <c r="N30" i="19"/>
  <c r="N32" s="1"/>
  <c r="M30"/>
  <c r="L30"/>
  <c r="L31" s="1"/>
  <c r="K30"/>
  <c r="K32" s="1"/>
  <c r="J30"/>
  <c r="J32" s="1"/>
  <c r="I30"/>
  <c r="H30"/>
  <c r="H31" s="1"/>
  <c r="G30"/>
  <c r="G32" s="1"/>
  <c r="F30"/>
  <c r="F32" s="1"/>
  <c r="E30"/>
  <c r="N29"/>
  <c r="M29"/>
  <c r="L29"/>
  <c r="K29"/>
  <c r="J29"/>
  <c r="I29"/>
  <c r="H29"/>
  <c r="G29"/>
  <c r="F29"/>
  <c r="E29"/>
  <c r="L27" i="18"/>
  <c r="K27"/>
  <c r="J27"/>
  <c r="I27"/>
  <c r="H27"/>
  <c r="G27"/>
  <c r="E27"/>
  <c r="F27"/>
  <c r="H32" i="19" l="1"/>
  <c r="L32"/>
  <c r="F34" i="20"/>
  <c r="J26" i="26"/>
  <c r="G27"/>
  <c r="L26"/>
  <c r="H26"/>
  <c r="K27"/>
  <c r="D26"/>
  <c r="M26"/>
  <c r="F26"/>
  <c r="D27"/>
  <c r="G31" i="19"/>
  <c r="N31"/>
  <c r="F31"/>
  <c r="K31"/>
  <c r="J31"/>
  <c r="E31"/>
  <c r="E32"/>
  <c r="I31"/>
  <c r="I32"/>
  <c r="G35" i="20"/>
  <c r="G34"/>
  <c r="J33" i="17"/>
  <c r="J32"/>
  <c r="I30" i="18"/>
  <c r="I29"/>
  <c r="M31" i="19"/>
  <c r="M32"/>
  <c r="K35" i="20"/>
  <c r="K34"/>
  <c r="F33" i="17"/>
  <c r="F32"/>
  <c r="E30" i="18"/>
  <c r="E29"/>
  <c r="H27" i="26"/>
  <c r="H29" i="18"/>
  <c r="L29"/>
  <c r="H34" i="20"/>
  <c r="L34"/>
  <c r="I26" i="26"/>
  <c r="E26"/>
  <c r="L27"/>
  <c r="E34" i="20"/>
  <c r="I34"/>
  <c r="K67" i="16"/>
  <c r="J67"/>
  <c r="I67"/>
  <c r="H67"/>
  <c r="G67"/>
  <c r="F67"/>
  <c r="E67"/>
  <c r="D67"/>
  <c r="K68"/>
  <c r="J68"/>
  <c r="I68"/>
  <c r="H68"/>
  <c r="G68"/>
  <c r="F68"/>
  <c r="E68"/>
  <c r="D68"/>
  <c r="K66"/>
  <c r="J66"/>
  <c r="I66"/>
  <c r="H66"/>
  <c r="G66"/>
  <c r="F66"/>
  <c r="E66"/>
  <c r="D66"/>
  <c r="K65"/>
  <c r="J65"/>
  <c r="I65"/>
  <c r="H65"/>
  <c r="G65"/>
  <c r="F65"/>
  <c r="E65"/>
  <c r="D65"/>
  <c r="K39"/>
  <c r="J39"/>
  <c r="I39"/>
  <c r="H39"/>
  <c r="G39"/>
  <c r="F39"/>
  <c r="E39"/>
  <c r="D39"/>
  <c r="K40"/>
  <c r="J40"/>
  <c r="I40"/>
  <c r="H40"/>
  <c r="G40"/>
  <c r="F40"/>
  <c r="E40"/>
  <c r="D40"/>
  <c r="K37"/>
  <c r="J37"/>
  <c r="I37"/>
  <c r="H37"/>
  <c r="G37"/>
  <c r="F37"/>
  <c r="E37"/>
  <c r="D37"/>
  <c r="K38"/>
  <c r="J38"/>
  <c r="I38"/>
  <c r="H38"/>
  <c r="G38"/>
  <c r="F38"/>
  <c r="E38"/>
  <c r="D38"/>
  <c r="N46" i="15"/>
  <c r="M46"/>
  <c r="L46"/>
  <c r="K46"/>
  <c r="J46"/>
  <c r="I46"/>
  <c r="H46"/>
  <c r="G46"/>
  <c r="F46"/>
  <c r="E46"/>
  <c r="K26" i="16"/>
  <c r="J26"/>
  <c r="I26"/>
  <c r="H26"/>
  <c r="G26"/>
  <c r="F26"/>
  <c r="E26"/>
  <c r="D26"/>
  <c r="K25"/>
  <c r="J25"/>
  <c r="I25"/>
  <c r="H25"/>
  <c r="G25"/>
  <c r="F25"/>
  <c r="E25"/>
  <c r="D25"/>
  <c r="I28" l="1"/>
  <c r="I27"/>
  <c r="F28"/>
  <c r="F27"/>
  <c r="G28"/>
  <c r="G27"/>
  <c r="K28"/>
  <c r="K27"/>
  <c r="E28"/>
  <c r="E27"/>
  <c r="J28"/>
  <c r="J27"/>
  <c r="D28"/>
  <c r="D27"/>
  <c r="H28"/>
  <c r="H27"/>
  <c r="N49" i="15"/>
  <c r="M49"/>
  <c r="L49"/>
  <c r="K49"/>
  <c r="J49"/>
  <c r="I49"/>
  <c r="H49"/>
  <c r="G49"/>
  <c r="F49"/>
  <c r="E49"/>
  <c r="N48"/>
  <c r="M48"/>
  <c r="L48"/>
  <c r="K48"/>
  <c r="J48"/>
  <c r="I48"/>
  <c r="H48"/>
  <c r="G48"/>
  <c r="F48"/>
  <c r="E48"/>
  <c r="N47"/>
  <c r="M47"/>
  <c r="L47"/>
  <c r="K47"/>
  <c r="J47"/>
  <c r="I47"/>
  <c r="H47"/>
  <c r="G47"/>
  <c r="F47"/>
  <c r="E47"/>
  <c r="N28"/>
  <c r="M28"/>
  <c r="L28"/>
  <c r="K28"/>
  <c r="J28"/>
  <c r="I28"/>
  <c r="H28"/>
  <c r="G28"/>
  <c r="F28"/>
  <c r="E28"/>
  <c r="N27"/>
  <c r="M27"/>
  <c r="L27"/>
  <c r="K27"/>
  <c r="J27"/>
  <c r="I27"/>
  <c r="H27"/>
  <c r="G27"/>
  <c r="F27"/>
  <c r="E27"/>
  <c r="D13" i="14"/>
  <c r="E13"/>
  <c r="F13"/>
  <c r="G13"/>
  <c r="H13"/>
  <c r="I13"/>
  <c r="J13"/>
  <c r="K13"/>
  <c r="L13"/>
  <c r="M13"/>
  <c r="D14"/>
  <c r="E14"/>
  <c r="F14"/>
  <c r="G14"/>
  <c r="H14"/>
  <c r="I14"/>
  <c r="J14"/>
  <c r="K14"/>
  <c r="L14"/>
  <c r="M14"/>
  <c r="D15"/>
  <c r="E15"/>
  <c r="F15"/>
  <c r="G15"/>
  <c r="H15"/>
  <c r="I15"/>
  <c r="J15"/>
  <c r="K15"/>
  <c r="L15"/>
  <c r="M15"/>
  <c r="D47"/>
  <c r="E47"/>
  <c r="F47"/>
  <c r="G47"/>
  <c r="H47"/>
  <c r="I47"/>
  <c r="J47"/>
  <c r="K47"/>
  <c r="L47"/>
  <c r="M47"/>
  <c r="D48"/>
  <c r="E48"/>
  <c r="F48"/>
  <c r="G48"/>
  <c r="H48"/>
  <c r="I48"/>
  <c r="J48"/>
  <c r="K48"/>
  <c r="L48"/>
  <c r="M48"/>
  <c r="D49"/>
  <c r="E49"/>
  <c r="F49"/>
  <c r="G49"/>
  <c r="H49"/>
  <c r="I49"/>
  <c r="J49"/>
  <c r="K49"/>
  <c r="L49"/>
  <c r="M49"/>
  <c r="D138"/>
  <c r="E138"/>
  <c r="F138"/>
  <c r="G138"/>
  <c r="H138"/>
  <c r="I138"/>
  <c r="J138"/>
  <c r="K138"/>
  <c r="L138"/>
  <c r="M138"/>
  <c r="D139"/>
  <c r="E139"/>
  <c r="F139"/>
  <c r="G139"/>
  <c r="H139"/>
  <c r="I139"/>
  <c r="J139"/>
  <c r="K139"/>
  <c r="L139"/>
  <c r="M139"/>
  <c r="D140"/>
  <c r="E140"/>
  <c r="F140"/>
  <c r="G140"/>
  <c r="H140"/>
  <c r="I140"/>
  <c r="J140"/>
  <c r="K140"/>
  <c r="L140"/>
  <c r="M140"/>
  <c r="L116" i="11"/>
  <c r="K116"/>
  <c r="J116"/>
  <c r="I116"/>
  <c r="H116"/>
  <c r="G116"/>
  <c r="F116"/>
  <c r="E116"/>
  <c r="M115"/>
  <c r="L115"/>
  <c r="K115"/>
  <c r="J115"/>
  <c r="I115"/>
  <c r="H115"/>
  <c r="G115"/>
  <c r="F115"/>
  <c r="E115"/>
  <c r="D115"/>
  <c r="L59"/>
  <c r="K59"/>
  <c r="J59"/>
  <c r="I59"/>
  <c r="H59"/>
  <c r="G59"/>
  <c r="F59"/>
  <c r="E59"/>
  <c r="M58"/>
  <c r="L58"/>
  <c r="K58"/>
  <c r="J58"/>
  <c r="I58"/>
  <c r="H58"/>
  <c r="G58"/>
  <c r="F58"/>
  <c r="E58"/>
  <c r="D58"/>
  <c r="M114"/>
  <c r="L114"/>
  <c r="K114"/>
  <c r="J114"/>
  <c r="I114"/>
  <c r="H114"/>
  <c r="G114"/>
  <c r="F114"/>
  <c r="E114"/>
  <c r="D114"/>
  <c r="M57"/>
  <c r="L57"/>
  <c r="K57"/>
  <c r="J57"/>
  <c r="I57"/>
  <c r="H57"/>
  <c r="G57"/>
  <c r="F57"/>
  <c r="E57"/>
  <c r="D57"/>
  <c r="N132" i="10"/>
  <c r="M132"/>
  <c r="L132"/>
  <c r="K132"/>
  <c r="J132"/>
  <c r="I132"/>
  <c r="H132"/>
  <c r="G132"/>
  <c r="F132"/>
  <c r="E132"/>
  <c r="N131"/>
  <c r="M131"/>
  <c r="L131"/>
  <c r="K131"/>
  <c r="J131"/>
  <c r="I131"/>
  <c r="H131"/>
  <c r="G131"/>
  <c r="F131"/>
  <c r="E131"/>
  <c r="N130"/>
  <c r="M130"/>
  <c r="L130"/>
  <c r="K130"/>
  <c r="J130"/>
  <c r="I130"/>
  <c r="H130"/>
  <c r="G130"/>
  <c r="F130"/>
  <c r="E130"/>
  <c r="N108"/>
  <c r="M108"/>
  <c r="L108"/>
  <c r="K108"/>
  <c r="J108"/>
  <c r="I108"/>
  <c r="H108"/>
  <c r="G108"/>
  <c r="F108"/>
  <c r="E108"/>
  <c r="N107"/>
  <c r="M107"/>
  <c r="L107"/>
  <c r="K107"/>
  <c r="J107"/>
  <c r="I107"/>
  <c r="H107"/>
  <c r="G107"/>
  <c r="F107"/>
  <c r="E107"/>
  <c r="N106"/>
  <c r="M106"/>
  <c r="L106"/>
  <c r="K106"/>
  <c r="J106"/>
  <c r="I106"/>
  <c r="H106"/>
  <c r="G106"/>
  <c r="F106"/>
  <c r="E106"/>
  <c r="M27" i="11"/>
  <c r="L27"/>
  <c r="K27"/>
  <c r="J27"/>
  <c r="I27"/>
  <c r="H27"/>
  <c r="G27"/>
  <c r="F27"/>
  <c r="E27"/>
  <c r="D27"/>
  <c r="M26"/>
  <c r="L26"/>
  <c r="K26"/>
  <c r="J26"/>
  <c r="I26"/>
  <c r="H26"/>
  <c r="G26"/>
  <c r="F26"/>
  <c r="E26"/>
  <c r="D26"/>
  <c r="M26" i="10"/>
  <c r="L26"/>
  <c r="K26"/>
  <c r="J26"/>
  <c r="I26"/>
  <c r="H26"/>
  <c r="G26"/>
  <c r="F26"/>
  <c r="E26"/>
  <c r="D26"/>
  <c r="M25"/>
  <c r="L25"/>
  <c r="K25"/>
  <c r="J25"/>
  <c r="I25"/>
  <c r="H25"/>
  <c r="G25"/>
  <c r="F25"/>
  <c r="E25"/>
  <c r="D25"/>
  <c r="K59" i="2"/>
  <c r="J59"/>
  <c r="I59"/>
  <c r="H59"/>
  <c r="G59"/>
  <c r="F59"/>
  <c r="E59"/>
  <c r="D59"/>
  <c r="K58"/>
  <c r="J58"/>
  <c r="I58"/>
  <c r="H58"/>
  <c r="G58"/>
  <c r="F58"/>
  <c r="E58"/>
  <c r="D58"/>
  <c r="M66" i="1"/>
  <c r="M48"/>
  <c r="L39" i="5"/>
  <c r="L27"/>
  <c r="L66" i="1"/>
  <c r="K66"/>
  <c r="J66"/>
  <c r="I66"/>
  <c r="H66"/>
  <c r="G66"/>
  <c r="F66"/>
  <c r="E66"/>
  <c r="D66"/>
  <c r="M65"/>
  <c r="L65"/>
  <c r="K65"/>
  <c r="J65"/>
  <c r="I65"/>
  <c r="H65"/>
  <c r="G65"/>
  <c r="F65"/>
  <c r="E65"/>
  <c r="D65"/>
  <c r="L48"/>
  <c r="K48"/>
  <c r="J48"/>
  <c r="I48"/>
  <c r="H48"/>
  <c r="G48"/>
  <c r="F48"/>
  <c r="E48"/>
  <c r="D48"/>
  <c r="M47"/>
  <c r="L47"/>
  <c r="K47"/>
  <c r="J47"/>
  <c r="I47"/>
  <c r="H47"/>
  <c r="G47"/>
  <c r="F47"/>
  <c r="E47"/>
  <c r="D47"/>
  <c r="K43" i="2"/>
  <c r="J43"/>
  <c r="I43"/>
  <c r="H43"/>
  <c r="G43"/>
  <c r="F43"/>
  <c r="E43"/>
  <c r="D43"/>
  <c r="K42"/>
  <c r="J42"/>
  <c r="I42"/>
  <c r="H42"/>
  <c r="G42"/>
  <c r="F42"/>
  <c r="E42"/>
  <c r="D42"/>
  <c r="M37" i="6"/>
  <c r="L37"/>
  <c r="K37"/>
  <c r="J37"/>
  <c r="I37"/>
  <c r="H37"/>
  <c r="G37"/>
  <c r="F37"/>
  <c r="E37"/>
  <c r="D37"/>
  <c r="M35"/>
  <c r="L35"/>
  <c r="K35"/>
  <c r="J35"/>
  <c r="I35"/>
  <c r="H35"/>
  <c r="G35"/>
  <c r="F35"/>
  <c r="E35"/>
  <c r="D35"/>
  <c r="K39" i="5"/>
  <c r="J39"/>
  <c r="I39"/>
  <c r="H39"/>
  <c r="G39"/>
  <c r="F39"/>
  <c r="E39"/>
  <c r="D39"/>
  <c r="C39"/>
  <c r="L37"/>
  <c r="K37"/>
  <c r="J37"/>
  <c r="I37"/>
  <c r="H37"/>
  <c r="G37"/>
  <c r="F37"/>
  <c r="E37"/>
  <c r="D37"/>
  <c r="C37"/>
  <c r="D37" i="1"/>
  <c r="E37"/>
  <c r="F37"/>
  <c r="G37"/>
  <c r="H37"/>
  <c r="I37"/>
  <c r="J37"/>
  <c r="K37"/>
  <c r="L37"/>
  <c r="M37"/>
  <c r="D39"/>
  <c r="E39"/>
  <c r="E40" s="1"/>
  <c r="F39"/>
  <c r="F40" s="1"/>
  <c r="G39"/>
  <c r="H39"/>
  <c r="H40" s="1"/>
  <c r="I39"/>
  <c r="I40" s="1"/>
  <c r="J39"/>
  <c r="J40" s="1"/>
  <c r="K39"/>
  <c r="K40" s="1"/>
  <c r="L39"/>
  <c r="L40" s="1"/>
  <c r="M39"/>
  <c r="M40" s="1"/>
  <c r="K36" i="2"/>
  <c r="J36"/>
  <c r="I36"/>
  <c r="H36"/>
  <c r="G36"/>
  <c r="F36"/>
  <c r="E36"/>
  <c r="D36"/>
  <c r="K34"/>
  <c r="J34"/>
  <c r="I34"/>
  <c r="H34"/>
  <c r="G34"/>
  <c r="F34"/>
  <c r="E34"/>
  <c r="D34"/>
  <c r="M26" i="6"/>
  <c r="L26"/>
  <c r="K26"/>
  <c r="J26"/>
  <c r="I26"/>
  <c r="H26"/>
  <c r="G26"/>
  <c r="F26"/>
  <c r="E26"/>
  <c r="D26"/>
  <c r="M25"/>
  <c r="L25"/>
  <c r="K25"/>
  <c r="J25"/>
  <c r="I25"/>
  <c r="H25"/>
  <c r="G25"/>
  <c r="F25"/>
  <c r="E25"/>
  <c r="D25"/>
  <c r="C27" i="5"/>
  <c r="D27"/>
  <c r="E27"/>
  <c r="F27"/>
  <c r="G27"/>
  <c r="H27"/>
  <c r="I27"/>
  <c r="J27"/>
  <c r="K27"/>
  <c r="L26"/>
  <c r="K26"/>
  <c r="J26"/>
  <c r="I26"/>
  <c r="H26"/>
  <c r="G26"/>
  <c r="F26"/>
  <c r="E26"/>
  <c r="D26"/>
  <c r="C26"/>
  <c r="K29" i="2"/>
  <c r="J29"/>
  <c r="I29"/>
  <c r="H29"/>
  <c r="G29"/>
  <c r="F29"/>
  <c r="E29"/>
  <c r="D29"/>
  <c r="K28"/>
  <c r="J28"/>
  <c r="I28"/>
  <c r="H28"/>
  <c r="G28"/>
  <c r="F28"/>
  <c r="E28"/>
  <c r="D28"/>
  <c r="M34" i="1"/>
  <c r="M35" s="1"/>
  <c r="L34"/>
  <c r="L35" s="1"/>
  <c r="K34"/>
  <c r="K35" s="1"/>
  <c r="J34"/>
  <c r="J35" s="1"/>
  <c r="I34"/>
  <c r="I35" s="1"/>
  <c r="H34"/>
  <c r="H35" s="1"/>
  <c r="G34"/>
  <c r="F34"/>
  <c r="F35" s="1"/>
  <c r="E34"/>
  <c r="E35" s="1"/>
  <c r="D34"/>
  <c r="M33"/>
  <c r="L33"/>
  <c r="K33"/>
  <c r="J33"/>
  <c r="I33"/>
  <c r="H33"/>
  <c r="G33"/>
  <c r="F33"/>
  <c r="E33"/>
  <c r="D33"/>
  <c r="H30" i="2" l="1"/>
  <c r="H31"/>
  <c r="I28" i="5"/>
  <c r="I29"/>
  <c r="K28" i="6"/>
  <c r="K27"/>
  <c r="J27" i="10"/>
  <c r="J28"/>
  <c r="J28" i="11"/>
  <c r="J29"/>
  <c r="K30" i="15"/>
  <c r="K29"/>
  <c r="E31" i="2"/>
  <c r="E30"/>
  <c r="D28" i="5"/>
  <c r="D29"/>
  <c r="H28" i="6"/>
  <c r="H27"/>
  <c r="G27" i="10"/>
  <c r="G28"/>
  <c r="G29" i="11"/>
  <c r="G28"/>
  <c r="H29" i="15"/>
  <c r="H30"/>
  <c r="F31" i="2"/>
  <c r="F30"/>
  <c r="J31"/>
  <c r="J30"/>
  <c r="K28" i="5"/>
  <c r="K29"/>
  <c r="G28"/>
  <c r="G29"/>
  <c r="C28"/>
  <c r="C29"/>
  <c r="E27" i="6"/>
  <c r="E28"/>
  <c r="I27"/>
  <c r="I28"/>
  <c r="M27"/>
  <c r="M28"/>
  <c r="D27" i="10"/>
  <c r="D28"/>
  <c r="H27"/>
  <c r="H28"/>
  <c r="L27"/>
  <c r="L28"/>
  <c r="D28" i="11"/>
  <c r="D29"/>
  <c r="H28"/>
  <c r="H29"/>
  <c r="L28"/>
  <c r="L29"/>
  <c r="E29" i="15"/>
  <c r="E30"/>
  <c r="I29"/>
  <c r="I30"/>
  <c r="M29"/>
  <c r="M30"/>
  <c r="D31" i="2"/>
  <c r="D30"/>
  <c r="E28" i="5"/>
  <c r="E29"/>
  <c r="G28" i="6"/>
  <c r="G27"/>
  <c r="L28" i="5"/>
  <c r="L29"/>
  <c r="F27" i="10"/>
  <c r="F28"/>
  <c r="F29" i="11"/>
  <c r="F28"/>
  <c r="G30" i="15"/>
  <c r="G29"/>
  <c r="I31" i="2"/>
  <c r="I30"/>
  <c r="H28" i="5"/>
  <c r="H29"/>
  <c r="D28" i="6"/>
  <c r="D27"/>
  <c r="L28"/>
  <c r="L27"/>
  <c r="K27" i="10"/>
  <c r="K28"/>
  <c r="K28" i="11"/>
  <c r="K29"/>
  <c r="L30" i="15"/>
  <c r="L29"/>
  <c r="G31" i="2"/>
  <c r="G30"/>
  <c r="K31"/>
  <c r="K30"/>
  <c r="J28" i="5"/>
  <c r="J29"/>
  <c r="F28"/>
  <c r="F29"/>
  <c r="F27" i="6"/>
  <c r="F28"/>
  <c r="J27"/>
  <c r="J28"/>
  <c r="E27" i="10"/>
  <c r="E28"/>
  <c r="I27"/>
  <c r="I28"/>
  <c r="M27"/>
  <c r="M28"/>
  <c r="E29" i="11"/>
  <c r="E28"/>
  <c r="I29"/>
  <c r="I28"/>
  <c r="M29"/>
  <c r="M28"/>
  <c r="F29" i="15"/>
  <c r="F30"/>
  <c r="J30"/>
  <c r="J29"/>
  <c r="N29"/>
  <c r="N30"/>
  <c r="D35" i="1"/>
  <c r="D40"/>
  <c r="G35"/>
  <c r="G40"/>
</calcChain>
</file>

<file path=xl/sharedStrings.xml><?xml version="1.0" encoding="utf-8"?>
<sst xmlns="http://schemas.openxmlformats.org/spreadsheetml/2006/main" count="1165" uniqueCount="168">
  <si>
    <t>MP1a</t>
  </si>
  <si>
    <t>MP2a</t>
  </si>
  <si>
    <t>MP3a</t>
  </si>
  <si>
    <t>MP4a</t>
  </si>
  <si>
    <t>MP5a</t>
  </si>
  <si>
    <t>MP6a</t>
  </si>
  <si>
    <t>MP7a</t>
  </si>
  <si>
    <t>MP8a</t>
  </si>
  <si>
    <t>MP9a</t>
  </si>
  <si>
    <t>MP10a</t>
  </si>
  <si>
    <t>MP1b</t>
  </si>
  <si>
    <t>MP2b</t>
  </si>
  <si>
    <t>MP7b</t>
  </si>
  <si>
    <t>MP3b</t>
  </si>
  <si>
    <t>MP4b</t>
  </si>
  <si>
    <t>MP5b</t>
  </si>
  <si>
    <t>MP6b</t>
  </si>
  <si>
    <t>MP8b</t>
  </si>
  <si>
    <t>MP9b</t>
  </si>
  <si>
    <t>MP10b</t>
  </si>
  <si>
    <t>Nr/MP</t>
  </si>
  <si>
    <t>Charge 2 Kontur aussen</t>
  </si>
  <si>
    <t>Charge 1 Kontur aussen</t>
  </si>
  <si>
    <t>Charge 1 Spalt vorne unten</t>
  </si>
  <si>
    <t>Charge 2 Spalt vorne unten</t>
  </si>
  <si>
    <t>Mittelwert</t>
  </si>
  <si>
    <t>Standardab.</t>
  </si>
  <si>
    <t>Mittelw.</t>
  </si>
  <si>
    <t>Charge 1</t>
  </si>
  <si>
    <t>Gegenüberstellung Mittelwert Charge 1/2</t>
  </si>
  <si>
    <t>Charg.Mittelw</t>
  </si>
  <si>
    <t>Charge 2</t>
  </si>
  <si>
    <t>Charg. Mittelw.</t>
  </si>
  <si>
    <t>Charge</t>
  </si>
  <si>
    <t>Gegenüberstellung Standardabweichung Charge 1/2</t>
  </si>
  <si>
    <t>Charg.</t>
  </si>
  <si>
    <t>Chargen</t>
  </si>
  <si>
    <t>Mp/Nr.</t>
  </si>
  <si>
    <t>Standardabweichung</t>
  </si>
  <si>
    <t>Serienmaterial Kontur aussen</t>
  </si>
  <si>
    <t>Serienmaterial Spalt unten</t>
  </si>
  <si>
    <t>Serie</t>
  </si>
  <si>
    <t>Überlagerung Standardabweichung Chargen</t>
  </si>
  <si>
    <t>Überlagerung Mittelwerte Chargen</t>
  </si>
  <si>
    <t>Gegenüberstellung Standardabweichungen Chargen Spalt unten</t>
  </si>
  <si>
    <t>Gegenüberstellung Mittelwerte Chargen Spalt unten</t>
  </si>
  <si>
    <t>F17</t>
  </si>
  <si>
    <t>Fxx</t>
  </si>
  <si>
    <t>F13serie</t>
  </si>
  <si>
    <r>
      <t>Mindestzugfestigkeit [N/mm</t>
    </r>
    <r>
      <rPr>
        <b/>
        <i/>
        <sz val="14"/>
        <color theme="1"/>
        <rFont val="Calibri"/>
        <family val="2"/>
      </rPr>
      <t>²]/Standardabweichung [mm] "Kontur aussen"</t>
    </r>
  </si>
  <si>
    <r>
      <t xml:space="preserve"> Streckgrenze Rp</t>
    </r>
    <r>
      <rPr>
        <b/>
        <i/>
        <sz val="14"/>
        <color theme="1"/>
        <rFont val="Calibri"/>
        <family val="2"/>
      </rPr>
      <t>₀‚₂ [N/mm²]/Standardabweichung [mm]</t>
    </r>
  </si>
  <si>
    <t>Kontur aussen F18 VD</t>
  </si>
  <si>
    <t>F18</t>
  </si>
  <si>
    <t>Fxx(F16)</t>
  </si>
  <si>
    <t>F13</t>
  </si>
  <si>
    <t>F18 Spalt unten</t>
  </si>
  <si>
    <t>Standardabw.</t>
  </si>
  <si>
    <t>Vergleich F18 Standardabweichung mit dem "alten" Material</t>
  </si>
  <si>
    <t>Vergleich Mittelwert F18 mit "alten" Versuchsmaterial</t>
  </si>
  <si>
    <t>Überlagerung Messwerte Spalt unten F18</t>
  </si>
  <si>
    <t>Überlagerung Messwerte "Kontur aussen" F18</t>
  </si>
  <si>
    <t>nFxx Kontur aussen</t>
  </si>
  <si>
    <t>nFxx Spalt unten</t>
  </si>
  <si>
    <t>Standardab</t>
  </si>
  <si>
    <t>nF17 Kontur  aussen</t>
  </si>
  <si>
    <t>nF17 Spalt unten</t>
  </si>
  <si>
    <t>Mittelw</t>
  </si>
  <si>
    <t>nFxx</t>
  </si>
  <si>
    <t>nF17</t>
  </si>
  <si>
    <t>Vergleich Standardabweichung Kontur aussen</t>
  </si>
  <si>
    <t>Kontur aussen Vergleich Standardabweichung Fxx alt und neu (nFxx)</t>
  </si>
  <si>
    <t>Neu</t>
  </si>
  <si>
    <t>Vergleich Standardabweichung Spalt neu</t>
  </si>
  <si>
    <t>Vergleich Standardabw. Spalt Fxx alt-neu</t>
  </si>
  <si>
    <t>Vergleich Standardab. Kontur alt-neu Fxx</t>
  </si>
  <si>
    <t>Vergleich Standardab. Kontur F17 alt-neu</t>
  </si>
  <si>
    <t>Vergleich Standardab. Spalt F17 alt-neu</t>
  </si>
  <si>
    <r>
      <rPr>
        <b/>
        <sz val="12"/>
        <color theme="1"/>
        <rFont val="MS Reference Sans Serif"/>
        <family val="2"/>
      </rPr>
      <t>△</t>
    </r>
    <r>
      <rPr>
        <b/>
        <i/>
        <sz val="12"/>
        <color theme="1"/>
        <rFont val="MS Reference Sans Serif"/>
        <family val="2"/>
      </rPr>
      <t></t>
    </r>
  </si>
  <si>
    <r>
      <rPr>
        <b/>
        <sz val="12"/>
        <color theme="1"/>
        <rFont val="MS Reference Sans Serif"/>
        <family val="2"/>
      </rPr>
      <t>△</t>
    </r>
    <r>
      <rPr>
        <b/>
        <i/>
        <sz val="12"/>
        <color theme="1"/>
        <rFont val="MS Reference Sans Serif"/>
        <family val="2"/>
      </rPr>
      <t></t>
    </r>
    <r>
      <rPr>
        <b/>
        <sz val="12"/>
        <color theme="1"/>
        <rFont val="Calibri"/>
        <family val="2"/>
      </rPr>
      <t>₉₅</t>
    </r>
  </si>
  <si>
    <r>
      <rPr>
        <b/>
        <sz val="12"/>
        <color theme="1"/>
        <rFont val="MS Reference Sans Serif"/>
        <family val="2"/>
      </rPr>
      <t>△</t>
    </r>
    <r>
      <rPr>
        <b/>
        <i/>
        <sz val="12"/>
        <color theme="1"/>
        <rFont val="MS Reference Sans Serif"/>
        <family val="2"/>
      </rPr>
      <t></t>
    </r>
    <r>
      <rPr>
        <b/>
        <sz val="12"/>
        <color theme="1"/>
        <rFont val="Calibri"/>
        <family val="2"/>
      </rPr>
      <t>₉₅ ger.</t>
    </r>
  </si>
  <si>
    <t>Spalte1</t>
  </si>
  <si>
    <t>Spalte2</t>
  </si>
  <si>
    <t>Spalte3</t>
  </si>
  <si>
    <t>Spalte4</t>
  </si>
  <si>
    <t>Spalte5</t>
  </si>
  <si>
    <t>Spalte6</t>
  </si>
  <si>
    <t>Spalte7</t>
  </si>
  <si>
    <t>Spalte8</t>
  </si>
  <si>
    <t>Spalte9</t>
  </si>
  <si>
    <t>Spalte10</t>
  </si>
  <si>
    <t>Spalte11</t>
  </si>
  <si>
    <t>Fehlergegenüberstellung F17 Kontur alt/neu</t>
  </si>
  <si>
    <t>Fehlergegenüberstellung Fxx Kontur alt/neu</t>
  </si>
  <si>
    <t>Fehlerabgleich  F17 Spalt alt/neu</t>
  </si>
  <si>
    <t>Fehlerabgleich Fxx Spalt alt/neu</t>
  </si>
  <si>
    <t>Noch einmal den gleichen Vergleich mit den nicht modifizierten Werten (also ohne t=0,95 und ohne Runden)</t>
  </si>
  <si>
    <t>Nr.</t>
  </si>
  <si>
    <t>MP1</t>
  </si>
  <si>
    <t>MP2</t>
  </si>
  <si>
    <t>MP3</t>
  </si>
  <si>
    <t>MP4</t>
  </si>
  <si>
    <t>MP5</t>
  </si>
  <si>
    <t>MP6</t>
  </si>
  <si>
    <t>MP7</t>
  </si>
  <si>
    <t>MP8</t>
  </si>
  <si>
    <t>MP9</t>
  </si>
  <si>
    <t>MP10</t>
  </si>
  <si>
    <t>F19 Spalt innen digital vermessen</t>
  </si>
  <si>
    <t>max Range</t>
  </si>
  <si>
    <t>Range</t>
  </si>
  <si>
    <t>max range</t>
  </si>
  <si>
    <t>F19</t>
  </si>
  <si>
    <t>Material</t>
  </si>
  <si>
    <t>Messpunkte Kontur für Öffnungsmaß Biegung</t>
  </si>
  <si>
    <t>Spannweite (max-min)</t>
  </si>
  <si>
    <t>Im dargestellten Diagramm werden die Range-Werte über die unterschiedlichen Materialchargen dargestellt. Der Range-Wert setzt sich aus dem Betrag der Differenz zwischen kleinst-Wert und größt-Wert zusammen.</t>
  </si>
  <si>
    <t>Festzustellen ist, dass das F17er Material über den Fertigungsverlauf die geringste Range aufweist und somit die geringste Prozessschwankung hat.</t>
  </si>
  <si>
    <t>Vergleich Spalt unten Fxx, F17, F18</t>
  </si>
  <si>
    <t>Standardabw</t>
  </si>
  <si>
    <t>Hier wir die Spannweite (Range) also Max-Min Wert je Messpunkt dargestellt</t>
  </si>
  <si>
    <t xml:space="preserve">Auch hier hat das F17er Material über den Fertigungsverlauf (bis jetzt) die geringsten Werte </t>
  </si>
  <si>
    <t>und daher die geringste Prozessschwankung.</t>
  </si>
  <si>
    <t>Soll</t>
  </si>
  <si>
    <t>nF13 Kontur aussen</t>
  </si>
  <si>
    <t>nF13</t>
  </si>
  <si>
    <r>
      <rPr>
        <b/>
        <sz val="12"/>
        <color theme="1"/>
        <rFont val="MS Reference Sans Serif"/>
        <family val="2"/>
      </rPr>
      <t>△</t>
    </r>
    <r>
      <rPr>
        <b/>
        <i/>
        <sz val="12"/>
        <color theme="1"/>
        <rFont val="MS Reference Sans Serif"/>
        <family val="2"/>
      </rPr>
      <t>ger</t>
    </r>
  </si>
  <si>
    <t>ger</t>
  </si>
  <si>
    <t xml:space="preserve">F18 </t>
  </si>
  <si>
    <t>Standardab. Alt/Neu</t>
  </si>
  <si>
    <t>Fehler</t>
  </si>
  <si>
    <t>Vergleich aller neuen Materialien Kontur aussen Standardab.</t>
  </si>
  <si>
    <t>nF13 Spalt</t>
  </si>
  <si>
    <t>MP/Nr</t>
  </si>
  <si>
    <t>Rm[N/mm²]</t>
  </si>
  <si>
    <t>Rpo,2[N/mm²]</t>
  </si>
  <si>
    <r>
      <t>A</t>
    </r>
    <r>
      <rPr>
        <b/>
        <i/>
        <sz val="11"/>
        <color theme="1"/>
        <rFont val="Calibri"/>
        <family val="2"/>
      </rPr>
      <t>₅₀ [%]</t>
    </r>
  </si>
  <si>
    <t>Zustand</t>
  </si>
  <si>
    <t>T61</t>
  </si>
  <si>
    <t>T4</t>
  </si>
  <si>
    <t>T64</t>
  </si>
  <si>
    <t>T5</t>
  </si>
  <si>
    <t>Kontur Messwerte (Mittelwerte)</t>
  </si>
  <si>
    <r>
      <t>M</t>
    </r>
    <r>
      <rPr>
        <b/>
        <i/>
        <sz val="11"/>
        <color theme="1"/>
        <rFont val="Calibri"/>
        <family val="2"/>
        <scheme val="minor"/>
      </rPr>
      <t>ax(Standard)-Min(Standard) Diff pro Messpunkt Alt/Neu</t>
    </r>
  </si>
  <si>
    <t>nF18</t>
  </si>
  <si>
    <t>nF19</t>
  </si>
  <si>
    <t>A₅₀ [%]</t>
  </si>
  <si>
    <t>Diff</t>
  </si>
  <si>
    <t>Rm</t>
  </si>
  <si>
    <t>Mat.</t>
  </si>
  <si>
    <t>Mat.2</t>
  </si>
  <si>
    <t>Rm3</t>
  </si>
  <si>
    <t>Rp0,2</t>
  </si>
  <si>
    <t>Mat</t>
  </si>
  <si>
    <t>Nr</t>
  </si>
  <si>
    <t>F17all</t>
  </si>
  <si>
    <t>F13all</t>
  </si>
  <si>
    <t>Fxxall</t>
  </si>
  <si>
    <t>s</t>
  </si>
  <si>
    <t>Mater.</t>
  </si>
  <si>
    <t>Rp0,22</t>
  </si>
  <si>
    <t>Rm2</t>
  </si>
  <si>
    <t>F13Serie</t>
  </si>
  <si>
    <t>Fehler ger.</t>
  </si>
  <si>
    <t>Mittelw.ger</t>
  </si>
  <si>
    <t>Mittelw.ger.</t>
  </si>
  <si>
    <t>1,31,</t>
  </si>
  <si>
    <t>Mittger.</t>
  </si>
  <si>
    <t>Mittelwger</t>
  </si>
</sst>
</file>

<file path=xl/styles.xml><?xml version="1.0" encoding="utf-8"?>
<styleSheet xmlns="http://schemas.openxmlformats.org/spreadsheetml/2006/main">
  <numFmts count="2">
    <numFmt numFmtId="44" formatCode="_-* #,##0.00\ &quot;€&quot;_-;\-* #,##0.00\ &quot;€&quot;_-;_-* &quot;-&quot;??\ &quot;€&quot;_-;_-@_-"/>
    <numFmt numFmtId="43" formatCode="_-* #,##0.00\ _€_-;\-* #,##0.00\ _€_-;_-* &quot;-&quot;??\ _€_-;_-@_-"/>
  </numFmts>
  <fonts count="28">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i/>
      <u/>
      <sz val="16"/>
      <color theme="1"/>
      <name val="Calibri"/>
      <family val="2"/>
      <scheme val="minor"/>
    </font>
    <font>
      <u/>
      <sz val="11"/>
      <color theme="1"/>
      <name val="Calibri"/>
      <family val="2"/>
      <scheme val="minor"/>
    </font>
    <font>
      <b/>
      <i/>
      <sz val="16"/>
      <color theme="1"/>
      <name val="Calibri"/>
      <family val="2"/>
      <scheme val="minor"/>
    </font>
    <font>
      <b/>
      <i/>
      <sz val="14"/>
      <color theme="1"/>
      <name val="Calibri"/>
      <family val="2"/>
      <scheme val="minor"/>
    </font>
    <font>
      <sz val="14"/>
      <color theme="1"/>
      <name val="Calibri"/>
      <family val="2"/>
      <scheme val="minor"/>
    </font>
    <font>
      <b/>
      <i/>
      <sz val="14"/>
      <color theme="1"/>
      <name val="Calibri"/>
      <family val="2"/>
    </font>
    <font>
      <b/>
      <i/>
      <sz val="22"/>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b/>
      <i/>
      <sz val="12"/>
      <color theme="1"/>
      <name val="Calibri"/>
      <family val="2"/>
      <scheme val="minor"/>
    </font>
    <font>
      <b/>
      <i/>
      <sz val="12"/>
      <color theme="1"/>
      <name val="MS Reference Sans Serif"/>
      <family val="2"/>
    </font>
    <font>
      <b/>
      <sz val="12"/>
      <color theme="1"/>
      <name val="MS Reference Sans Serif"/>
      <family val="2"/>
    </font>
    <font>
      <b/>
      <sz val="12"/>
      <color theme="1"/>
      <name val="Calibri"/>
      <family val="2"/>
    </font>
    <font>
      <b/>
      <i/>
      <sz val="20"/>
      <color theme="1"/>
      <name val="Calibri"/>
      <family val="2"/>
      <scheme val="minor"/>
    </font>
    <font>
      <b/>
      <i/>
      <sz val="10"/>
      <color theme="1"/>
      <name val="MS Reference Sans Serif"/>
      <family val="2"/>
    </font>
    <font>
      <b/>
      <i/>
      <sz val="8"/>
      <color theme="1"/>
      <name val="MS Reference Sans Serif"/>
      <family val="2"/>
    </font>
    <font>
      <sz val="18"/>
      <color theme="1"/>
      <name val="Calibri"/>
      <family val="2"/>
      <scheme val="minor"/>
    </font>
    <font>
      <sz val="10"/>
      <color theme="1"/>
      <name val="Calibri"/>
      <family val="2"/>
      <scheme val="minor"/>
    </font>
    <font>
      <b/>
      <i/>
      <sz val="10"/>
      <color theme="1"/>
      <name val="Calibri"/>
      <family val="2"/>
      <scheme val="minor"/>
    </font>
    <font>
      <b/>
      <i/>
      <sz val="11"/>
      <color theme="1"/>
      <name val="Calibri"/>
      <family val="2"/>
    </font>
    <font>
      <sz val="11"/>
      <color rgb="FFFF0000"/>
      <name val="Calibri"/>
      <family val="2"/>
      <scheme val="minor"/>
    </font>
    <font>
      <sz val="11"/>
      <color rgb="FF00B050"/>
      <name val="Calibri"/>
      <family val="2"/>
      <scheme val="minor"/>
    </font>
    <font>
      <sz val="11"/>
      <color rgb="FF0070C0"/>
      <name val="Calibri"/>
      <family val="2"/>
      <scheme val="minor"/>
    </font>
  </fonts>
  <fills count="12">
    <fill>
      <patternFill patternType="none"/>
    </fill>
    <fill>
      <patternFill patternType="gray125"/>
    </fill>
    <fill>
      <patternFill patternType="solid">
        <fgColor theme="9"/>
        <bgColor theme="9"/>
      </patternFill>
    </fill>
    <fill>
      <patternFill patternType="solid">
        <fgColor theme="6"/>
        <bgColor theme="6"/>
      </patternFill>
    </fill>
    <fill>
      <patternFill patternType="solid">
        <fgColor rgb="FFFFC000"/>
        <bgColor theme="6"/>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00B050"/>
        <bgColor indexed="64"/>
      </patternFill>
    </fill>
    <fill>
      <patternFill patternType="solid">
        <fgColor rgb="FFFFC000"/>
        <bgColor indexed="64"/>
      </patternFill>
    </fill>
  </fills>
  <borders count="2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double">
        <color theme="6"/>
      </top>
      <bottom style="thin">
        <color theme="6" tint="0.39997558519241921"/>
      </bottom>
      <diagonal/>
    </border>
    <border>
      <left/>
      <right/>
      <top style="double">
        <color theme="6"/>
      </top>
      <bottom style="thin">
        <color theme="6" tint="0.39997558519241921"/>
      </bottom>
      <diagonal/>
    </border>
    <border>
      <left/>
      <right style="thin">
        <color theme="6" tint="0.39997558519241921"/>
      </right>
      <top style="double">
        <color theme="6"/>
      </top>
      <bottom style="thin">
        <color theme="6" tint="0.39997558519241921"/>
      </bottom>
      <diagonal/>
    </border>
    <border>
      <left/>
      <right style="thin">
        <color theme="0"/>
      </right>
      <top/>
      <bottom style="thick">
        <color theme="0"/>
      </bottom>
      <diagonal/>
    </border>
    <border>
      <left/>
      <right/>
      <top/>
      <bottom style="thick">
        <color theme="0"/>
      </bottom>
      <diagonal/>
    </border>
    <border>
      <left style="thin">
        <color theme="9" tint="0.39997558519241921"/>
      </left>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6" tint="0.39997558519241921"/>
      </left>
      <right style="thin">
        <color theme="0"/>
      </right>
      <top style="thin">
        <color theme="6" tint="0.39997558519241921"/>
      </top>
      <bottom style="thin">
        <color theme="6" tint="0.39997558519241921"/>
      </bottom>
      <diagonal/>
    </border>
    <border>
      <left/>
      <right style="thin">
        <color theme="0"/>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1"/>
      </right>
      <top style="thin">
        <color theme="1"/>
      </top>
      <bottom style="thin">
        <color theme="1"/>
      </bottom>
      <diagonal/>
    </border>
  </borders>
  <cellStyleXfs count="3">
    <xf numFmtId="0" fontId="0" fillId="0" borderId="0"/>
    <xf numFmtId="43" fontId="12" fillId="0" borderId="0" applyFont="0" applyFill="0" applyBorder="0" applyAlignment="0" applyProtection="0"/>
    <xf numFmtId="44" fontId="12" fillId="0" borderId="0" applyFont="0" applyFill="0" applyBorder="0" applyAlignment="0" applyProtection="0"/>
  </cellStyleXfs>
  <cellXfs count="63">
    <xf numFmtId="0" fontId="0" fillId="0" borderId="0" xfId="0"/>
    <xf numFmtId="0" fontId="0" fillId="0" borderId="0" xfId="0" applyBorder="1"/>
    <xf numFmtId="0" fontId="3" fillId="0" borderId="0" xfId="0" applyFont="1"/>
    <xf numFmtId="0" fontId="4" fillId="0" borderId="0" xfId="0" applyFont="1"/>
    <xf numFmtId="0" fontId="5" fillId="0" borderId="0" xfId="0" applyFont="1"/>
    <xf numFmtId="0" fontId="3" fillId="0" borderId="0" xfId="0" applyFont="1" applyBorder="1"/>
    <xf numFmtId="0" fontId="1" fillId="2" borderId="1" xfId="0" applyFont="1" applyFill="1" applyBorder="1"/>
    <xf numFmtId="0" fontId="1" fillId="2" borderId="2" xfId="0" applyFont="1" applyFill="1" applyBorder="1"/>
    <xf numFmtId="0" fontId="2" fillId="0" borderId="3" xfId="0" applyFont="1" applyBorder="1"/>
    <xf numFmtId="0" fontId="2" fillId="0" borderId="4" xfId="0" applyFont="1" applyBorder="1"/>
    <xf numFmtId="0" fontId="2" fillId="0" borderId="5" xfId="0" applyFont="1" applyBorder="1"/>
    <xf numFmtId="0" fontId="1" fillId="3" borderId="6" xfId="0" applyFont="1" applyFill="1" applyBorder="1"/>
    <xf numFmtId="0" fontId="1" fillId="3" borderId="7" xfId="0" applyFont="1" applyFill="1" applyBorder="1"/>
    <xf numFmtId="0" fontId="2" fillId="0" borderId="8" xfId="0" applyFont="1" applyBorder="1"/>
    <xf numFmtId="0" fontId="2" fillId="0" borderId="9" xfId="0" applyFont="1" applyBorder="1"/>
    <xf numFmtId="0" fontId="2" fillId="0" borderId="10" xfId="0" applyFont="1" applyBorder="1"/>
    <xf numFmtId="0" fontId="6" fillId="0" borderId="0" xfId="0" applyFont="1"/>
    <xf numFmtId="0" fontId="1" fillId="2" borderId="13" xfId="0" applyFont="1" applyFill="1" applyBorder="1"/>
    <xf numFmtId="0" fontId="1" fillId="3" borderId="14" xfId="0" applyFont="1" applyFill="1" applyBorder="1"/>
    <xf numFmtId="0" fontId="7" fillId="0" borderId="0" xfId="0" applyFont="1"/>
    <xf numFmtId="0" fontId="1" fillId="3" borderId="11" xfId="0" applyFont="1" applyFill="1" applyBorder="1"/>
    <xf numFmtId="0" fontId="1" fillId="3" borderId="12" xfId="0" applyFont="1" applyFill="1" applyBorder="1"/>
    <xf numFmtId="0" fontId="8" fillId="0" borderId="0" xfId="0" applyFont="1"/>
    <xf numFmtId="0" fontId="0" fillId="0" borderId="0" xfId="0" applyFont="1"/>
    <xf numFmtId="0" fontId="10" fillId="0" borderId="0" xfId="0" applyFont="1"/>
    <xf numFmtId="0" fontId="1" fillId="4" borderId="14" xfId="0" applyFont="1" applyFill="1" applyBorder="1"/>
    <xf numFmtId="0" fontId="1" fillId="4" borderId="6" xfId="0" applyFont="1" applyFill="1" applyBorder="1"/>
    <xf numFmtId="0" fontId="11" fillId="0" borderId="0" xfId="0" applyFont="1"/>
    <xf numFmtId="0" fontId="13" fillId="0" borderId="0" xfId="0" applyFont="1"/>
    <xf numFmtId="43" fontId="3" fillId="0" borderId="0" xfId="1" applyFont="1"/>
    <xf numFmtId="0" fontId="14" fillId="0" borderId="0" xfId="0" applyFont="1"/>
    <xf numFmtId="0" fontId="2" fillId="0" borderId="0" xfId="0" applyFont="1"/>
    <xf numFmtId="0" fontId="15" fillId="0" borderId="0" xfId="0" applyFont="1"/>
    <xf numFmtId="44" fontId="7" fillId="0" borderId="0" xfId="2" applyFont="1"/>
    <xf numFmtId="0" fontId="15" fillId="0" borderId="0" xfId="0" applyFont="1" applyBorder="1"/>
    <xf numFmtId="0" fontId="18" fillId="0" borderId="0" xfId="0" applyFont="1"/>
    <xf numFmtId="0" fontId="19" fillId="0" borderId="0" xfId="0" applyFont="1" applyBorder="1"/>
    <xf numFmtId="0" fontId="20" fillId="0" borderId="0" xfId="0" applyFont="1"/>
    <xf numFmtId="0" fontId="0" fillId="0" borderId="15" xfId="0" applyBorder="1"/>
    <xf numFmtId="0" fontId="0" fillId="0" borderId="15" xfId="0" applyBorder="1" applyAlignment="1">
      <alignment horizontal="center"/>
    </xf>
    <xf numFmtId="0" fontId="0" fillId="0" borderId="0" xfId="0" applyAlignment="1">
      <alignment wrapText="1"/>
    </xf>
    <xf numFmtId="0" fontId="21" fillId="0" borderId="0" xfId="0" applyFont="1"/>
    <xf numFmtId="0" fontId="0" fillId="7" borderId="15" xfId="0" applyFill="1" applyBorder="1"/>
    <xf numFmtId="0" fontId="0" fillId="5" borderId="0" xfId="0" applyFill="1"/>
    <xf numFmtId="0" fontId="0" fillId="6" borderId="0" xfId="0" applyFill="1"/>
    <xf numFmtId="0" fontId="1" fillId="3" borderId="17" xfId="0" applyFont="1" applyFill="1" applyBorder="1"/>
    <xf numFmtId="0" fontId="1" fillId="3" borderId="18" xfId="0" applyFont="1" applyFill="1" applyBorder="1"/>
    <xf numFmtId="0" fontId="1" fillId="3" borderId="19" xfId="0" applyFont="1" applyFill="1" applyBorder="1"/>
    <xf numFmtId="0" fontId="15" fillId="8" borderId="20" xfId="0" applyFont="1" applyFill="1" applyBorder="1"/>
    <xf numFmtId="0" fontId="15" fillId="0" borderId="21" xfId="0" applyFont="1" applyBorder="1"/>
    <xf numFmtId="0" fontId="1" fillId="3" borderId="22" xfId="0" applyFont="1" applyFill="1" applyBorder="1"/>
    <xf numFmtId="0" fontId="1" fillId="3" borderId="23" xfId="0" applyFont="1" applyFill="1" applyBorder="1"/>
    <xf numFmtId="0" fontId="15" fillId="9" borderId="24" xfId="0" applyFont="1" applyFill="1" applyBorder="1"/>
    <xf numFmtId="0" fontId="0" fillId="0" borderId="21" xfId="0" applyFont="1" applyBorder="1"/>
    <xf numFmtId="0" fontId="0" fillId="0" borderId="25" xfId="0" applyFont="1" applyBorder="1"/>
    <xf numFmtId="0" fontId="0" fillId="10" borderId="0" xfId="0" applyFill="1"/>
    <xf numFmtId="0" fontId="22" fillId="0" borderId="0" xfId="0" applyFont="1"/>
    <xf numFmtId="0" fontId="23" fillId="0" borderId="0" xfId="0" applyFont="1"/>
    <xf numFmtId="0" fontId="0" fillId="11" borderId="15" xfId="0" applyFill="1" applyBorder="1"/>
    <xf numFmtId="0" fontId="26" fillId="0" borderId="15" xfId="0" applyFont="1" applyBorder="1"/>
    <xf numFmtId="0" fontId="27" fillId="0" borderId="15" xfId="0" applyFont="1" applyBorder="1"/>
    <xf numFmtId="0" fontId="25" fillId="0" borderId="15" xfId="0" applyFont="1" applyBorder="1"/>
    <xf numFmtId="0" fontId="0" fillId="0" borderId="16" xfId="0" applyBorder="1" applyAlignment="1">
      <alignment horizontal="center"/>
    </xf>
  </cellXfs>
  <cellStyles count="3">
    <cellStyle name="Dezimal" xfId="1" builtinId="3"/>
    <cellStyle name="Standard" xfId="0" builtinId="0"/>
    <cellStyle name="Währung" xfId="2" builtinId="4"/>
  </cellStyles>
  <dxfs count="86">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fill>
        <patternFill patternType="solid">
          <fgColor indexed="64"/>
          <bgColor rgb="FFFFFF00"/>
        </patternFill>
      </fill>
    </dxf>
    <dxf>
      <border outline="0">
        <top style="thin">
          <color theme="6" tint="0.39997558519241921"/>
        </top>
      </border>
    </dxf>
    <dxf>
      <border outline="0">
        <bottom style="thin">
          <color theme="6" tint="0.39997558519241921"/>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font>
        <color rgb="FF9C0006"/>
      </font>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F17Chr1'!$C$37</c:f>
              <c:strCache>
                <c:ptCount val="1"/>
                <c:pt idx="0">
                  <c:v>Mittelwert</c:v>
                </c:pt>
              </c:strCache>
            </c:strRef>
          </c:tx>
          <c:cat>
            <c:strRef>
              <c:f>'Kontur aussen F17Chr1'!$D$36:$M$36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F17Chr1'!$D$37:$M$37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60193408"/>
        <c:axId val="60298368"/>
        <c:axId val="0"/>
      </c:bar3DChart>
      <c:catAx>
        <c:axId val="60193408"/>
        <c:scaling>
          <c:orientation val="minMax"/>
        </c:scaling>
        <c:axPos val="b"/>
        <c:title>
          <c:tx>
            <c:rich>
              <a:bodyPr/>
              <a:lstStyle/>
              <a:p>
                <a:pPr>
                  <a:defRPr/>
                </a:pPr>
                <a:r>
                  <a:rPr lang="en-US"/>
                  <a:t>Messpunkte</a:t>
                </a:r>
              </a:p>
            </c:rich>
          </c:tx>
        </c:title>
        <c:numFmt formatCode="General" sourceLinked="1"/>
        <c:tickLblPos val="nextTo"/>
        <c:crossAx val="60298368"/>
        <c:crosses val="autoZero"/>
        <c:auto val="1"/>
        <c:lblAlgn val="ctr"/>
        <c:lblOffset val="100"/>
      </c:catAx>
      <c:valAx>
        <c:axId val="60298368"/>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01934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3678720"/>
        <c:axId val="63693184"/>
        <c:axId val="0"/>
      </c:bar3DChart>
      <c:catAx>
        <c:axId val="63678720"/>
        <c:scaling>
          <c:orientation val="minMax"/>
        </c:scaling>
        <c:axPos val="b"/>
        <c:title>
          <c:tx>
            <c:rich>
              <a:bodyPr/>
              <a:lstStyle/>
              <a:p>
                <a:pPr>
                  <a:defRPr/>
                </a:pPr>
                <a:r>
                  <a:rPr lang="en-US"/>
                  <a:t>Messpunkte</a:t>
                </a:r>
              </a:p>
            </c:rich>
          </c:tx>
        </c:title>
        <c:tickLblPos val="nextTo"/>
        <c:crossAx val="63693184"/>
        <c:crosses val="autoZero"/>
        <c:auto val="1"/>
        <c:lblAlgn val="ctr"/>
        <c:lblOffset val="100"/>
      </c:catAx>
      <c:valAx>
        <c:axId val="6369318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36787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je Teil</a:t>
            </a:r>
          </a:p>
        </c:rich>
      </c:tx>
      <c:layout>
        <c:manualLayout>
          <c:xMode val="edge"/>
          <c:yMode val="edge"/>
          <c:x val="0.340484083257999"/>
          <c:y val="1.290322580645162E-2"/>
        </c:manualLayout>
      </c:layout>
    </c:title>
    <c:plotArea>
      <c:layout/>
      <c:lineChart>
        <c:grouping val="standard"/>
        <c:ser>
          <c:idx val="0"/>
          <c:order val="0"/>
          <c:tx>
            <c:v>Teil 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Charge1'!$D$8:$K$8</c:f>
              <c:numCache>
                <c:formatCode>General</c:formatCode>
                <c:ptCount val="8"/>
                <c:pt idx="0">
                  <c:v>-0.97</c:v>
                </c:pt>
                <c:pt idx="1">
                  <c:v>-2.16</c:v>
                </c:pt>
                <c:pt idx="2">
                  <c:v>-0.94</c:v>
                </c:pt>
                <c:pt idx="3">
                  <c:v>-1.25</c:v>
                </c:pt>
                <c:pt idx="4">
                  <c:v>-1.29</c:v>
                </c:pt>
                <c:pt idx="5">
                  <c:v>-1.1399999999999999</c:v>
                </c:pt>
                <c:pt idx="6">
                  <c:v>-2.11</c:v>
                </c:pt>
                <c:pt idx="7">
                  <c:v>-1.41</c:v>
                </c:pt>
              </c:numCache>
            </c:numRef>
          </c:val>
        </c:ser>
        <c:ser>
          <c:idx val="1"/>
          <c:order val="1"/>
          <c:tx>
            <c:v>Teil 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Charge1'!$D$9:$K$9</c:f>
              <c:numCache>
                <c:formatCode>General</c:formatCode>
                <c:ptCount val="8"/>
                <c:pt idx="0">
                  <c:v>-1.05</c:v>
                </c:pt>
                <c:pt idx="1">
                  <c:v>-2.29</c:v>
                </c:pt>
                <c:pt idx="2">
                  <c:v>-1.03</c:v>
                </c:pt>
                <c:pt idx="3">
                  <c:v>-1.35</c:v>
                </c:pt>
                <c:pt idx="4">
                  <c:v>-1.35</c:v>
                </c:pt>
                <c:pt idx="5">
                  <c:v>-1.1499999999999999</c:v>
                </c:pt>
                <c:pt idx="6">
                  <c:v>-2.09</c:v>
                </c:pt>
                <c:pt idx="7">
                  <c:v>-1.41</c:v>
                </c:pt>
              </c:numCache>
            </c:numRef>
          </c:val>
        </c:ser>
        <c:ser>
          <c:idx val="2"/>
          <c:order val="2"/>
          <c:tx>
            <c:v>Teil 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Charge1'!$D$10:$K$10</c:f>
              <c:numCache>
                <c:formatCode>General</c:formatCode>
                <c:ptCount val="8"/>
                <c:pt idx="0">
                  <c:v>-1.32</c:v>
                </c:pt>
                <c:pt idx="1">
                  <c:v>-2.63</c:v>
                </c:pt>
                <c:pt idx="2">
                  <c:v>-1.08</c:v>
                </c:pt>
                <c:pt idx="3">
                  <c:v>-1.42</c:v>
                </c:pt>
                <c:pt idx="4">
                  <c:v>-1.47</c:v>
                </c:pt>
                <c:pt idx="5">
                  <c:v>-1.22</c:v>
                </c:pt>
                <c:pt idx="6">
                  <c:v>-2.75</c:v>
                </c:pt>
                <c:pt idx="7">
                  <c:v>-1.82</c:v>
                </c:pt>
              </c:numCache>
            </c:numRef>
          </c:val>
        </c:ser>
        <c:ser>
          <c:idx val="3"/>
          <c:order val="3"/>
          <c:tx>
            <c:v>Teil 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Charge1'!$D$11:$K$11</c:f>
              <c:numCache>
                <c:formatCode>General</c:formatCode>
                <c:ptCount val="8"/>
                <c:pt idx="0">
                  <c:v>-1.36</c:v>
                </c:pt>
                <c:pt idx="1">
                  <c:v>-2.6</c:v>
                </c:pt>
                <c:pt idx="2">
                  <c:v>-1.02</c:v>
                </c:pt>
                <c:pt idx="3">
                  <c:v>-1.42</c:v>
                </c:pt>
                <c:pt idx="4">
                  <c:v>-1.44</c:v>
                </c:pt>
                <c:pt idx="5">
                  <c:v>-1.18</c:v>
                </c:pt>
                <c:pt idx="6">
                  <c:v>-2.75</c:v>
                </c:pt>
                <c:pt idx="7">
                  <c:v>-1.57</c:v>
                </c:pt>
              </c:numCache>
            </c:numRef>
          </c:val>
        </c:ser>
        <c:ser>
          <c:idx val="4"/>
          <c:order val="4"/>
          <c:tx>
            <c:v>Teil 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Charge1'!$D$12:$K$12</c:f>
              <c:numCache>
                <c:formatCode>General</c:formatCode>
                <c:ptCount val="8"/>
                <c:pt idx="0">
                  <c:v>-1.3</c:v>
                </c:pt>
                <c:pt idx="1">
                  <c:v>-2.66</c:v>
                </c:pt>
                <c:pt idx="2">
                  <c:v>-1</c:v>
                </c:pt>
                <c:pt idx="3">
                  <c:v>-1.33</c:v>
                </c:pt>
                <c:pt idx="4">
                  <c:v>-1.34</c:v>
                </c:pt>
                <c:pt idx="5">
                  <c:v>-1.1499999999999999</c:v>
                </c:pt>
                <c:pt idx="6">
                  <c:v>-2.68</c:v>
                </c:pt>
                <c:pt idx="7">
                  <c:v>-1.6</c:v>
                </c:pt>
              </c:numCache>
            </c:numRef>
          </c:val>
        </c:ser>
        <c:ser>
          <c:idx val="5"/>
          <c:order val="5"/>
          <c:tx>
            <c:v>Teil 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Charge1'!$D$13:$K$13</c:f>
              <c:numCache>
                <c:formatCode>General</c:formatCode>
                <c:ptCount val="8"/>
                <c:pt idx="0">
                  <c:v>-1.27</c:v>
                </c:pt>
                <c:pt idx="1">
                  <c:v>-2.6</c:v>
                </c:pt>
                <c:pt idx="2">
                  <c:v>-1.03</c:v>
                </c:pt>
                <c:pt idx="3">
                  <c:v>-1.4</c:v>
                </c:pt>
                <c:pt idx="4">
                  <c:v>-1.38</c:v>
                </c:pt>
                <c:pt idx="5">
                  <c:v>-1.1399999999999999</c:v>
                </c:pt>
                <c:pt idx="6">
                  <c:v>-2.56</c:v>
                </c:pt>
                <c:pt idx="7">
                  <c:v>-1.55</c:v>
                </c:pt>
              </c:numCache>
            </c:numRef>
          </c:val>
        </c:ser>
        <c:ser>
          <c:idx val="6"/>
          <c:order val="6"/>
          <c:tx>
            <c:v>Teil 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Charge1'!$D$14:$K$14</c:f>
              <c:numCache>
                <c:formatCode>General</c:formatCode>
                <c:ptCount val="8"/>
                <c:pt idx="0">
                  <c:v>-1.36</c:v>
                </c:pt>
                <c:pt idx="1">
                  <c:v>-2.64</c:v>
                </c:pt>
                <c:pt idx="2">
                  <c:v>-1.05</c:v>
                </c:pt>
                <c:pt idx="3">
                  <c:v>-1.46</c:v>
                </c:pt>
                <c:pt idx="4">
                  <c:v>-1.49</c:v>
                </c:pt>
                <c:pt idx="5">
                  <c:v>-1.19</c:v>
                </c:pt>
                <c:pt idx="6">
                  <c:v>-2.7</c:v>
                </c:pt>
                <c:pt idx="7">
                  <c:v>-1.6</c:v>
                </c:pt>
              </c:numCache>
            </c:numRef>
          </c:val>
        </c:ser>
        <c:ser>
          <c:idx val="7"/>
          <c:order val="7"/>
          <c:tx>
            <c:v>Teil 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Charge1'!$D$15:$K$15</c:f>
              <c:numCache>
                <c:formatCode>General</c:formatCode>
                <c:ptCount val="8"/>
                <c:pt idx="0">
                  <c:v>-1.32</c:v>
                </c:pt>
                <c:pt idx="1">
                  <c:v>-2.64</c:v>
                </c:pt>
                <c:pt idx="2">
                  <c:v>-1.05</c:v>
                </c:pt>
                <c:pt idx="3">
                  <c:v>-1.39</c:v>
                </c:pt>
                <c:pt idx="4">
                  <c:v>-1.4</c:v>
                </c:pt>
                <c:pt idx="5">
                  <c:v>-1.18</c:v>
                </c:pt>
                <c:pt idx="6">
                  <c:v>-2.64</c:v>
                </c:pt>
                <c:pt idx="7">
                  <c:v>-1.59</c:v>
                </c:pt>
              </c:numCache>
            </c:numRef>
          </c:val>
        </c:ser>
        <c:ser>
          <c:idx val="8"/>
          <c:order val="8"/>
          <c:tx>
            <c:v>Teil 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Charge1'!$D$16:$K$16</c:f>
              <c:numCache>
                <c:formatCode>General</c:formatCode>
                <c:ptCount val="8"/>
                <c:pt idx="0">
                  <c:v>-1.29</c:v>
                </c:pt>
                <c:pt idx="1">
                  <c:v>-2.63</c:v>
                </c:pt>
                <c:pt idx="2">
                  <c:v>-1.07</c:v>
                </c:pt>
                <c:pt idx="3">
                  <c:v>-1.46</c:v>
                </c:pt>
                <c:pt idx="4">
                  <c:v>-1.42</c:v>
                </c:pt>
                <c:pt idx="5">
                  <c:v>-1.18</c:v>
                </c:pt>
                <c:pt idx="6">
                  <c:v>-2.67</c:v>
                </c:pt>
                <c:pt idx="7">
                  <c:v>-1.61</c:v>
                </c:pt>
              </c:numCache>
            </c:numRef>
          </c:val>
        </c:ser>
        <c:ser>
          <c:idx val="9"/>
          <c:order val="9"/>
          <c:tx>
            <c:v>Teil 10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Charge1'!$D$17:$K$17</c:f>
              <c:numCache>
                <c:formatCode>General</c:formatCode>
                <c:ptCount val="8"/>
                <c:pt idx="0">
                  <c:v>-1.29</c:v>
                </c:pt>
                <c:pt idx="1">
                  <c:v>-2.68</c:v>
                </c:pt>
                <c:pt idx="2">
                  <c:v>-1.05</c:v>
                </c:pt>
                <c:pt idx="3">
                  <c:v>-1.4</c:v>
                </c:pt>
                <c:pt idx="4">
                  <c:v>-1.41</c:v>
                </c:pt>
                <c:pt idx="5">
                  <c:v>-1.18</c:v>
                </c:pt>
                <c:pt idx="6">
                  <c:v>-2.64</c:v>
                </c:pt>
                <c:pt idx="7">
                  <c:v>-1.62</c:v>
                </c:pt>
              </c:numCache>
            </c:numRef>
          </c:val>
        </c:ser>
        <c:ser>
          <c:idx val="10"/>
          <c:order val="10"/>
          <c:tx>
            <c:v>Teil 11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Charge1'!$D$18:$K$18</c:f>
              <c:numCache>
                <c:formatCode>General</c:formatCode>
                <c:ptCount val="8"/>
                <c:pt idx="0">
                  <c:v>-1.2</c:v>
                </c:pt>
                <c:pt idx="1">
                  <c:v>-2.57</c:v>
                </c:pt>
                <c:pt idx="2">
                  <c:v>-0.98</c:v>
                </c:pt>
                <c:pt idx="3">
                  <c:v>-1.35</c:v>
                </c:pt>
                <c:pt idx="4">
                  <c:v>-1.37</c:v>
                </c:pt>
                <c:pt idx="5">
                  <c:v>-1.1100000000000001</c:v>
                </c:pt>
                <c:pt idx="6">
                  <c:v>-2.7</c:v>
                </c:pt>
                <c:pt idx="7">
                  <c:v>-1.75</c:v>
                </c:pt>
              </c:numCache>
            </c:numRef>
          </c:val>
        </c:ser>
        <c:ser>
          <c:idx val="11"/>
          <c:order val="11"/>
          <c:tx>
            <c:v>Teil 12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Charge1'!$D$19:$K$19</c:f>
              <c:numCache>
                <c:formatCode>General</c:formatCode>
                <c:ptCount val="8"/>
                <c:pt idx="0">
                  <c:v>-1.28</c:v>
                </c:pt>
                <c:pt idx="1">
                  <c:v>-2.69</c:v>
                </c:pt>
                <c:pt idx="2">
                  <c:v>-1.0900000000000001</c:v>
                </c:pt>
                <c:pt idx="3">
                  <c:v>-1.46</c:v>
                </c:pt>
                <c:pt idx="4">
                  <c:v>-1.46</c:v>
                </c:pt>
                <c:pt idx="5">
                  <c:v>-1.2</c:v>
                </c:pt>
                <c:pt idx="6">
                  <c:v>-2.63</c:v>
                </c:pt>
                <c:pt idx="7">
                  <c:v>-1.6</c:v>
                </c:pt>
              </c:numCache>
            </c:numRef>
          </c:val>
        </c:ser>
        <c:ser>
          <c:idx val="12"/>
          <c:order val="12"/>
          <c:tx>
            <c:v>Teil 13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Charge1'!$D$20:$K$20</c:f>
              <c:numCache>
                <c:formatCode>General</c:formatCode>
                <c:ptCount val="8"/>
                <c:pt idx="0">
                  <c:v>-1.25</c:v>
                </c:pt>
                <c:pt idx="1">
                  <c:v>-2.61</c:v>
                </c:pt>
                <c:pt idx="2">
                  <c:v>-1.05</c:v>
                </c:pt>
                <c:pt idx="3">
                  <c:v>-1.4</c:v>
                </c:pt>
                <c:pt idx="4">
                  <c:v>-1.42</c:v>
                </c:pt>
                <c:pt idx="5">
                  <c:v>-1.2</c:v>
                </c:pt>
                <c:pt idx="6">
                  <c:v>-2.65</c:v>
                </c:pt>
                <c:pt idx="7">
                  <c:v>-1.6</c:v>
                </c:pt>
              </c:numCache>
            </c:numRef>
          </c:val>
        </c:ser>
        <c:ser>
          <c:idx val="13"/>
          <c:order val="13"/>
          <c:tx>
            <c:v>Teil 14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Charge1'!$D$21:$K$21</c:f>
              <c:numCache>
                <c:formatCode>General</c:formatCode>
                <c:ptCount val="8"/>
                <c:pt idx="0">
                  <c:v>-1.3</c:v>
                </c:pt>
                <c:pt idx="1">
                  <c:v>-2.68</c:v>
                </c:pt>
                <c:pt idx="2">
                  <c:v>-1.03</c:v>
                </c:pt>
                <c:pt idx="3">
                  <c:v>-1.38</c:v>
                </c:pt>
                <c:pt idx="4">
                  <c:v>-1.4</c:v>
                </c:pt>
                <c:pt idx="5">
                  <c:v>-1.18</c:v>
                </c:pt>
                <c:pt idx="6">
                  <c:v>-2.66</c:v>
                </c:pt>
                <c:pt idx="7">
                  <c:v>-1.58</c:v>
                </c:pt>
              </c:numCache>
            </c:numRef>
          </c:val>
        </c:ser>
        <c:ser>
          <c:idx val="14"/>
          <c:order val="14"/>
          <c:tx>
            <c:v>Teil 15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Charge1'!$D$22:$K$22</c:f>
              <c:numCache>
                <c:formatCode>General</c:formatCode>
                <c:ptCount val="8"/>
                <c:pt idx="0">
                  <c:v>-1.26</c:v>
                </c:pt>
                <c:pt idx="1">
                  <c:v>-2.69</c:v>
                </c:pt>
                <c:pt idx="2">
                  <c:v>-0.7</c:v>
                </c:pt>
                <c:pt idx="3">
                  <c:v>-1.45</c:v>
                </c:pt>
                <c:pt idx="4">
                  <c:v>-1.45</c:v>
                </c:pt>
                <c:pt idx="5">
                  <c:v>-1.26</c:v>
                </c:pt>
                <c:pt idx="6">
                  <c:v>-2.7</c:v>
                </c:pt>
                <c:pt idx="7">
                  <c:v>-1.6</c:v>
                </c:pt>
              </c:numCache>
            </c:numRef>
          </c:val>
        </c:ser>
        <c:ser>
          <c:idx val="15"/>
          <c:order val="15"/>
          <c:tx>
            <c:v>Teil 16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Charge1'!$D$23:$K$23</c:f>
              <c:numCache>
                <c:formatCode>General</c:formatCode>
                <c:ptCount val="8"/>
                <c:pt idx="0">
                  <c:v>-1.25</c:v>
                </c:pt>
                <c:pt idx="1">
                  <c:v>-2.67</c:v>
                </c:pt>
                <c:pt idx="2">
                  <c:v>-1.04</c:v>
                </c:pt>
                <c:pt idx="3">
                  <c:v>-1.41</c:v>
                </c:pt>
                <c:pt idx="4">
                  <c:v>-1.41</c:v>
                </c:pt>
                <c:pt idx="5">
                  <c:v>-1.1399999999999999</c:v>
                </c:pt>
                <c:pt idx="6">
                  <c:v>-2.62</c:v>
                </c:pt>
                <c:pt idx="7">
                  <c:v>-1.53</c:v>
                </c:pt>
              </c:numCache>
            </c:numRef>
          </c:val>
        </c:ser>
        <c:ser>
          <c:idx val="16"/>
          <c:order val="16"/>
          <c:tx>
            <c:v>Teil 17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Charge1'!$D$24:$K$24</c:f>
              <c:numCache>
                <c:formatCode>General</c:formatCode>
                <c:ptCount val="8"/>
                <c:pt idx="0">
                  <c:v>-1.34</c:v>
                </c:pt>
                <c:pt idx="1">
                  <c:v>-2.66</c:v>
                </c:pt>
                <c:pt idx="2">
                  <c:v>-1.05</c:v>
                </c:pt>
                <c:pt idx="3">
                  <c:v>-1.41</c:v>
                </c:pt>
                <c:pt idx="4">
                  <c:v>-1.57</c:v>
                </c:pt>
                <c:pt idx="5">
                  <c:v>-1.19</c:v>
                </c:pt>
                <c:pt idx="6">
                  <c:v>-2.71</c:v>
                </c:pt>
                <c:pt idx="7">
                  <c:v>-1.67</c:v>
                </c:pt>
              </c:numCache>
            </c:numRef>
          </c:val>
        </c:ser>
        <c:ser>
          <c:idx val="17"/>
          <c:order val="17"/>
          <c:tx>
            <c:v>Teil 18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Charge1'!$D$25:$K$25</c:f>
              <c:numCache>
                <c:formatCode>General</c:formatCode>
                <c:ptCount val="8"/>
                <c:pt idx="0">
                  <c:v>-1.26</c:v>
                </c:pt>
                <c:pt idx="1">
                  <c:v>-2.71</c:v>
                </c:pt>
                <c:pt idx="2">
                  <c:v>-1.07</c:v>
                </c:pt>
                <c:pt idx="3">
                  <c:v>-1.42</c:v>
                </c:pt>
                <c:pt idx="4">
                  <c:v>-1.44</c:v>
                </c:pt>
                <c:pt idx="5">
                  <c:v>-1.19</c:v>
                </c:pt>
                <c:pt idx="6">
                  <c:v>-2.61</c:v>
                </c:pt>
                <c:pt idx="7">
                  <c:v>-1.57</c:v>
                </c:pt>
              </c:numCache>
            </c:numRef>
          </c:val>
        </c:ser>
        <c:ser>
          <c:idx val="18"/>
          <c:order val="18"/>
          <c:tx>
            <c:v>Teil 19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Charge1'!$D$26:$K$26</c:f>
              <c:numCache>
                <c:formatCode>General</c:formatCode>
                <c:ptCount val="8"/>
                <c:pt idx="0">
                  <c:v>-1.28</c:v>
                </c:pt>
                <c:pt idx="1">
                  <c:v>-2.64</c:v>
                </c:pt>
                <c:pt idx="2">
                  <c:v>-0.97</c:v>
                </c:pt>
                <c:pt idx="3">
                  <c:v>-1.36</c:v>
                </c:pt>
                <c:pt idx="4">
                  <c:v>-1.35</c:v>
                </c:pt>
                <c:pt idx="5">
                  <c:v>-1.02</c:v>
                </c:pt>
                <c:pt idx="6">
                  <c:v>-2.68</c:v>
                </c:pt>
                <c:pt idx="7">
                  <c:v>-1.6</c:v>
                </c:pt>
              </c:numCache>
            </c:numRef>
          </c:val>
        </c:ser>
        <c:ser>
          <c:idx val="19"/>
          <c:order val="19"/>
          <c:tx>
            <c:v>Teil 20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Charge1'!$D$27:$K$27</c:f>
              <c:numCache>
                <c:formatCode>General</c:formatCode>
                <c:ptCount val="8"/>
                <c:pt idx="0">
                  <c:v>-1.31</c:v>
                </c:pt>
                <c:pt idx="1">
                  <c:v>-2.64</c:v>
                </c:pt>
                <c:pt idx="2">
                  <c:v>-1</c:v>
                </c:pt>
                <c:pt idx="3">
                  <c:v>-1.34</c:v>
                </c:pt>
                <c:pt idx="4">
                  <c:v>-1.36</c:v>
                </c:pt>
                <c:pt idx="5">
                  <c:v>-1.1200000000000001</c:v>
                </c:pt>
                <c:pt idx="6">
                  <c:v>-2.61</c:v>
                </c:pt>
                <c:pt idx="7">
                  <c:v>-1.69</c:v>
                </c:pt>
              </c:numCache>
            </c:numRef>
          </c:val>
        </c:ser>
        <c:marker val="1"/>
        <c:axId val="63745408"/>
        <c:axId val="63763968"/>
      </c:lineChart>
      <c:catAx>
        <c:axId val="63745408"/>
        <c:scaling>
          <c:orientation val="minMax"/>
        </c:scaling>
        <c:axPos val="b"/>
        <c:title>
          <c:tx>
            <c:rich>
              <a:bodyPr/>
              <a:lstStyle/>
              <a:p>
                <a:pPr>
                  <a:defRPr/>
                </a:pPr>
                <a:r>
                  <a:rPr lang="en-US"/>
                  <a:t>Messpunkte</a:t>
                </a:r>
              </a:p>
            </c:rich>
          </c:tx>
        </c:title>
        <c:tickLblPos val="nextTo"/>
        <c:crossAx val="63763968"/>
        <c:crosses val="autoZero"/>
        <c:auto val="1"/>
        <c:lblAlgn val="ctr"/>
        <c:lblOffset val="100"/>
      </c:catAx>
      <c:valAx>
        <c:axId val="63763968"/>
        <c:scaling>
          <c:orientation val="minMax"/>
        </c:scaling>
        <c:axPos val="l"/>
        <c:majorGridlines/>
        <c:title>
          <c:tx>
            <c:rich>
              <a:bodyPr rot="-5400000" vert="horz"/>
              <a:lstStyle/>
              <a:p>
                <a:pPr>
                  <a:defRPr/>
                </a:pPr>
                <a:r>
                  <a:rPr lang="en-US"/>
                  <a:t>Messwerte [mm]</a:t>
                </a:r>
              </a:p>
            </c:rich>
          </c:tx>
        </c:title>
        <c:numFmt formatCode="General" sourceLinked="1"/>
        <c:tickLblPos val="nextTo"/>
        <c:crossAx val="637454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Charge2'!$B$37</c:f>
              <c:strCache>
                <c:ptCount val="1"/>
                <c:pt idx="0">
                  <c:v>Mittelw.</c:v>
                </c:pt>
              </c:strCache>
            </c:strRef>
          </c:tx>
          <c:cat>
            <c:strRef>
              <c:f>'Kontur aussen Fxx Charge2'!$C$36:$L$36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Charge2'!$C$37:$L$37</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4117376"/>
        <c:axId val="64127744"/>
        <c:axId val="0"/>
      </c:bar3DChart>
      <c:catAx>
        <c:axId val="64117376"/>
        <c:scaling>
          <c:orientation val="minMax"/>
        </c:scaling>
        <c:axPos val="b"/>
        <c:title>
          <c:tx>
            <c:rich>
              <a:bodyPr/>
              <a:lstStyle/>
              <a:p>
                <a:pPr>
                  <a:defRPr/>
                </a:pPr>
                <a:r>
                  <a:rPr lang="en-US"/>
                  <a:t>Messpunkte</a:t>
                </a:r>
              </a:p>
            </c:rich>
          </c:tx>
        </c:title>
        <c:tickLblPos val="nextTo"/>
        <c:crossAx val="64127744"/>
        <c:crosses val="autoZero"/>
        <c:auto val="1"/>
        <c:lblAlgn val="ctr"/>
        <c:lblOffset val="100"/>
      </c:catAx>
      <c:valAx>
        <c:axId val="64127744"/>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41173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Charge2'!$B$39</c:f>
              <c:strCache>
                <c:ptCount val="1"/>
                <c:pt idx="0">
                  <c:v>Standardab.</c:v>
                </c:pt>
              </c:strCache>
            </c:strRef>
          </c:tx>
          <c:cat>
            <c:strRef>
              <c:f>'Kontur aussen Fxx Charge2'!$C$38:$L$38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Charge2'!$C$39:$L$39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4156800"/>
        <c:axId val="64158720"/>
        <c:axId val="0"/>
      </c:bar3DChart>
      <c:catAx>
        <c:axId val="64156800"/>
        <c:scaling>
          <c:orientation val="minMax"/>
        </c:scaling>
        <c:axPos val="b"/>
        <c:title>
          <c:tx>
            <c:rich>
              <a:bodyPr/>
              <a:lstStyle/>
              <a:p>
                <a:pPr>
                  <a:defRPr/>
                </a:pPr>
                <a:r>
                  <a:rPr lang="en-US"/>
                  <a:t>Messpunkte</a:t>
                </a:r>
              </a:p>
            </c:rich>
          </c:tx>
        </c:title>
        <c:tickLblPos val="nextTo"/>
        <c:crossAx val="64158720"/>
        <c:crosses val="autoZero"/>
        <c:auto val="1"/>
        <c:lblAlgn val="ctr"/>
        <c:lblOffset val="100"/>
      </c:catAx>
      <c:valAx>
        <c:axId val="64158720"/>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41568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4176512"/>
        <c:axId val="64178432"/>
        <c:axId val="0"/>
      </c:bar3DChart>
      <c:catAx>
        <c:axId val="64176512"/>
        <c:scaling>
          <c:orientation val="minMax"/>
        </c:scaling>
        <c:axPos val="b"/>
        <c:title>
          <c:tx>
            <c:rich>
              <a:bodyPr/>
              <a:lstStyle/>
              <a:p>
                <a:pPr>
                  <a:defRPr/>
                </a:pPr>
                <a:r>
                  <a:rPr lang="en-US"/>
                  <a:t>Messpunkte</a:t>
                </a:r>
              </a:p>
            </c:rich>
          </c:tx>
        </c:title>
        <c:tickLblPos val="nextTo"/>
        <c:crossAx val="64178432"/>
        <c:crosses val="autoZero"/>
        <c:auto val="1"/>
        <c:lblAlgn val="ctr"/>
        <c:lblOffset val="100"/>
      </c:catAx>
      <c:valAx>
        <c:axId val="64178432"/>
        <c:scaling>
          <c:orientation val="minMax"/>
        </c:scaling>
        <c:axPos val="l"/>
        <c:majorGridlines/>
        <c:title>
          <c:tx>
            <c:rich>
              <a:bodyPr rot="-5400000" vert="horz"/>
              <a:lstStyle/>
              <a:p>
                <a:pPr>
                  <a:defRPr/>
                </a:pPr>
                <a:r>
                  <a:rPr lang="en-US"/>
                  <a:t>Mittelwert [mm]</a:t>
                </a:r>
              </a:p>
            </c:rich>
          </c:tx>
        </c:title>
        <c:numFmt formatCode="General" sourceLinked="1"/>
        <c:tickLblPos val="nextTo"/>
        <c:crossAx val="641765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4220544"/>
        <c:axId val="64488960"/>
        <c:axId val="0"/>
      </c:bar3DChart>
      <c:catAx>
        <c:axId val="64220544"/>
        <c:scaling>
          <c:orientation val="minMax"/>
        </c:scaling>
        <c:axPos val="b"/>
        <c:title>
          <c:tx>
            <c:rich>
              <a:bodyPr/>
              <a:lstStyle/>
              <a:p>
                <a:pPr>
                  <a:defRPr/>
                </a:pPr>
                <a:r>
                  <a:rPr lang="en-US"/>
                  <a:t>Messpunkte</a:t>
                </a:r>
              </a:p>
            </c:rich>
          </c:tx>
        </c:title>
        <c:tickLblPos val="nextTo"/>
        <c:crossAx val="64488960"/>
        <c:crosses val="autoZero"/>
        <c:auto val="1"/>
        <c:lblAlgn val="ctr"/>
        <c:lblOffset val="100"/>
      </c:catAx>
      <c:valAx>
        <c:axId val="6448896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42205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tx>
            <c:v>Teil 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Charge2'!$C$8:$L$8</c:f>
              <c:numCache>
                <c:formatCode>General</c:formatCode>
                <c:ptCount val="10"/>
                <c:pt idx="0">
                  <c:v>-0.15</c:v>
                </c:pt>
                <c:pt idx="1">
                  <c:v>0</c:v>
                </c:pt>
                <c:pt idx="2">
                  <c:v>-0.15</c:v>
                </c:pt>
                <c:pt idx="3">
                  <c:v>-0.09</c:v>
                </c:pt>
                <c:pt idx="4">
                  <c:v>-0.27</c:v>
                </c:pt>
                <c:pt idx="5">
                  <c:v>-0.28999999999999998</c:v>
                </c:pt>
                <c:pt idx="6">
                  <c:v>-0.28999999999999998</c:v>
                </c:pt>
                <c:pt idx="7">
                  <c:v>-0.44</c:v>
                </c:pt>
                <c:pt idx="8">
                  <c:v>0.32</c:v>
                </c:pt>
                <c:pt idx="9">
                  <c:v>0.74</c:v>
                </c:pt>
              </c:numCache>
            </c:numRef>
          </c:val>
        </c:ser>
        <c:ser>
          <c:idx val="1"/>
          <c:order val="1"/>
          <c:tx>
            <c:v>Teil 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Charge2'!$C$9:$L$9</c:f>
              <c:numCache>
                <c:formatCode>General</c:formatCode>
                <c:ptCount val="10"/>
                <c:pt idx="0">
                  <c:v>0.89</c:v>
                </c:pt>
                <c:pt idx="1">
                  <c:v>0.37</c:v>
                </c:pt>
                <c:pt idx="2">
                  <c:v>0.16</c:v>
                </c:pt>
                <c:pt idx="3">
                  <c:v>0.02</c:v>
                </c:pt>
                <c:pt idx="4">
                  <c:v>-0.22</c:v>
                </c:pt>
                <c:pt idx="5">
                  <c:v>-0.24</c:v>
                </c:pt>
                <c:pt idx="6">
                  <c:v>-0.21</c:v>
                </c:pt>
                <c:pt idx="7">
                  <c:v>-0.19</c:v>
                </c:pt>
                <c:pt idx="8">
                  <c:v>0.55000000000000004</c:v>
                </c:pt>
                <c:pt idx="9">
                  <c:v>1.42</c:v>
                </c:pt>
              </c:numCache>
            </c:numRef>
          </c:val>
        </c:ser>
        <c:ser>
          <c:idx val="2"/>
          <c:order val="2"/>
          <c:tx>
            <c:v>Teil 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Charge2'!$C$10:$L$10</c:f>
              <c:numCache>
                <c:formatCode>General</c:formatCode>
                <c:ptCount val="10"/>
                <c:pt idx="0">
                  <c:v>0.93</c:v>
                </c:pt>
                <c:pt idx="1">
                  <c:v>0.36</c:v>
                </c:pt>
                <c:pt idx="2">
                  <c:v>0.18</c:v>
                </c:pt>
                <c:pt idx="3">
                  <c:v>0.06</c:v>
                </c:pt>
                <c:pt idx="4">
                  <c:v>-0.2</c:v>
                </c:pt>
                <c:pt idx="5">
                  <c:v>-0.24</c:v>
                </c:pt>
                <c:pt idx="6">
                  <c:v>-0.24</c:v>
                </c:pt>
                <c:pt idx="7">
                  <c:v>-0.2</c:v>
                </c:pt>
                <c:pt idx="8">
                  <c:v>0.57999999999999996</c:v>
                </c:pt>
                <c:pt idx="9">
                  <c:v>1.33</c:v>
                </c:pt>
              </c:numCache>
            </c:numRef>
          </c:val>
        </c:ser>
        <c:ser>
          <c:idx val="3"/>
          <c:order val="3"/>
          <c:tx>
            <c:v>Teil 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Charge2'!$C$11:$L$11</c:f>
              <c:numCache>
                <c:formatCode>General</c:formatCode>
                <c:ptCount val="10"/>
                <c:pt idx="0">
                  <c:v>1.45</c:v>
                </c:pt>
                <c:pt idx="1">
                  <c:v>0.53</c:v>
                </c:pt>
                <c:pt idx="2">
                  <c:v>0.23</c:v>
                </c:pt>
                <c:pt idx="3">
                  <c:v>0.05</c:v>
                </c:pt>
                <c:pt idx="4">
                  <c:v>-0.22</c:v>
                </c:pt>
                <c:pt idx="5">
                  <c:v>-0.26</c:v>
                </c:pt>
                <c:pt idx="6">
                  <c:v>-0.23</c:v>
                </c:pt>
                <c:pt idx="7">
                  <c:v>-0.12</c:v>
                </c:pt>
                <c:pt idx="8">
                  <c:v>0.75</c:v>
                </c:pt>
                <c:pt idx="9">
                  <c:v>1.98</c:v>
                </c:pt>
              </c:numCache>
            </c:numRef>
          </c:val>
        </c:ser>
        <c:ser>
          <c:idx val="4"/>
          <c:order val="4"/>
          <c:tx>
            <c:v>Teil 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Charge2'!$C$12:$L$12</c:f>
              <c:numCache>
                <c:formatCode>General</c:formatCode>
                <c:ptCount val="10"/>
                <c:pt idx="0">
                  <c:v>1.4</c:v>
                </c:pt>
                <c:pt idx="1">
                  <c:v>0.48</c:v>
                </c:pt>
                <c:pt idx="2">
                  <c:v>0.2</c:v>
                </c:pt>
                <c:pt idx="3">
                  <c:v>0.05</c:v>
                </c:pt>
                <c:pt idx="4">
                  <c:v>-0.2</c:v>
                </c:pt>
                <c:pt idx="5">
                  <c:v>-0.26</c:v>
                </c:pt>
                <c:pt idx="6">
                  <c:v>-0.24</c:v>
                </c:pt>
                <c:pt idx="7">
                  <c:v>-0.15</c:v>
                </c:pt>
                <c:pt idx="8">
                  <c:v>0.68</c:v>
                </c:pt>
                <c:pt idx="9">
                  <c:v>1.75</c:v>
                </c:pt>
              </c:numCache>
            </c:numRef>
          </c:val>
        </c:ser>
        <c:ser>
          <c:idx val="5"/>
          <c:order val="5"/>
          <c:tx>
            <c:v>Teil 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Charge2'!$C$13:$L$13</c:f>
              <c:numCache>
                <c:formatCode>General</c:formatCode>
                <c:ptCount val="10"/>
                <c:pt idx="0">
                  <c:v>1.26</c:v>
                </c:pt>
                <c:pt idx="1">
                  <c:v>0.45</c:v>
                </c:pt>
                <c:pt idx="2">
                  <c:v>0.19</c:v>
                </c:pt>
                <c:pt idx="3">
                  <c:v>-0.05</c:v>
                </c:pt>
                <c:pt idx="4">
                  <c:v>-0.24</c:v>
                </c:pt>
                <c:pt idx="5">
                  <c:v>-0.28000000000000003</c:v>
                </c:pt>
                <c:pt idx="6">
                  <c:v>-0.25</c:v>
                </c:pt>
                <c:pt idx="7">
                  <c:v>-0.32</c:v>
                </c:pt>
                <c:pt idx="8">
                  <c:v>0.57999999999999996</c:v>
                </c:pt>
                <c:pt idx="9">
                  <c:v>1.59</c:v>
                </c:pt>
              </c:numCache>
            </c:numRef>
          </c:val>
        </c:ser>
        <c:ser>
          <c:idx val="6"/>
          <c:order val="6"/>
          <c:tx>
            <c:v>Teil 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Charge2'!$C$14:$L$14</c:f>
              <c:numCache>
                <c:formatCode>General</c:formatCode>
                <c:ptCount val="10"/>
                <c:pt idx="0">
                  <c:v>0.75</c:v>
                </c:pt>
                <c:pt idx="1">
                  <c:v>0.25</c:v>
                </c:pt>
                <c:pt idx="2">
                  <c:v>0.04</c:v>
                </c:pt>
                <c:pt idx="3">
                  <c:v>-0.03</c:v>
                </c:pt>
                <c:pt idx="4">
                  <c:v>-0.24</c:v>
                </c:pt>
                <c:pt idx="5">
                  <c:v>-0.27</c:v>
                </c:pt>
                <c:pt idx="6">
                  <c:v>-0.27</c:v>
                </c:pt>
                <c:pt idx="7">
                  <c:v>-0.28999999999999998</c:v>
                </c:pt>
                <c:pt idx="8">
                  <c:v>0.46</c:v>
                </c:pt>
                <c:pt idx="9">
                  <c:v>1.28</c:v>
                </c:pt>
              </c:numCache>
            </c:numRef>
          </c:val>
        </c:ser>
        <c:ser>
          <c:idx val="7"/>
          <c:order val="7"/>
          <c:tx>
            <c:v>Teil 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Charge2'!$C$15:$L$15</c:f>
              <c:numCache>
                <c:formatCode>General</c:formatCode>
                <c:ptCount val="10"/>
                <c:pt idx="0">
                  <c:v>0.55000000000000004</c:v>
                </c:pt>
                <c:pt idx="1">
                  <c:v>0.22</c:v>
                </c:pt>
                <c:pt idx="2">
                  <c:v>7.0000000000000007E-2</c:v>
                </c:pt>
                <c:pt idx="3">
                  <c:v>-0.01</c:v>
                </c:pt>
                <c:pt idx="4">
                  <c:v>-0.18</c:v>
                </c:pt>
                <c:pt idx="5">
                  <c:v>-0.21</c:v>
                </c:pt>
                <c:pt idx="6">
                  <c:v>-0.33</c:v>
                </c:pt>
                <c:pt idx="7">
                  <c:v>-0.23</c:v>
                </c:pt>
                <c:pt idx="8">
                  <c:v>0.42</c:v>
                </c:pt>
                <c:pt idx="9">
                  <c:v>1.06</c:v>
                </c:pt>
              </c:numCache>
            </c:numRef>
          </c:val>
        </c:ser>
        <c:ser>
          <c:idx val="8"/>
          <c:order val="8"/>
          <c:tx>
            <c:v>Teil 9</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Charge2'!$C$16:$L$16</c:f>
              <c:numCache>
                <c:formatCode>General</c:formatCode>
                <c:ptCount val="10"/>
                <c:pt idx="0">
                  <c:v>0.71</c:v>
                </c:pt>
                <c:pt idx="1">
                  <c:v>0.33</c:v>
                </c:pt>
                <c:pt idx="2">
                  <c:v>7.0000000000000007E-2</c:v>
                </c:pt>
                <c:pt idx="3">
                  <c:v>-0.05</c:v>
                </c:pt>
                <c:pt idx="4">
                  <c:v>-0.22</c:v>
                </c:pt>
                <c:pt idx="5">
                  <c:v>-0.24</c:v>
                </c:pt>
                <c:pt idx="6">
                  <c:v>-0.25</c:v>
                </c:pt>
                <c:pt idx="7">
                  <c:v>-0.25</c:v>
                </c:pt>
                <c:pt idx="8">
                  <c:v>0.47</c:v>
                </c:pt>
                <c:pt idx="9">
                  <c:v>1.27</c:v>
                </c:pt>
              </c:numCache>
            </c:numRef>
          </c:val>
        </c:ser>
        <c:ser>
          <c:idx val="9"/>
          <c:order val="9"/>
          <c:tx>
            <c:v>Teil 10</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Charge2'!$C$17:$L$17</c:f>
              <c:numCache>
                <c:formatCode>General</c:formatCode>
                <c:ptCount val="10"/>
                <c:pt idx="0">
                  <c:v>1.33</c:v>
                </c:pt>
                <c:pt idx="1">
                  <c:v>0.5</c:v>
                </c:pt>
                <c:pt idx="2">
                  <c:v>0.22</c:v>
                </c:pt>
                <c:pt idx="3">
                  <c:v>0</c:v>
                </c:pt>
                <c:pt idx="4">
                  <c:v>-0.26</c:v>
                </c:pt>
                <c:pt idx="5">
                  <c:v>-0.28999999999999998</c:v>
                </c:pt>
                <c:pt idx="6">
                  <c:v>-0.24</c:v>
                </c:pt>
                <c:pt idx="7">
                  <c:v>-0.17</c:v>
                </c:pt>
                <c:pt idx="8">
                  <c:v>0.73</c:v>
                </c:pt>
                <c:pt idx="9">
                  <c:v>1.68</c:v>
                </c:pt>
              </c:numCache>
            </c:numRef>
          </c:val>
        </c:ser>
        <c:ser>
          <c:idx val="10"/>
          <c:order val="10"/>
          <c:tx>
            <c:v>Teil 11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Charge2'!$C$18:$L$18</c:f>
              <c:numCache>
                <c:formatCode>General</c:formatCode>
                <c:ptCount val="10"/>
                <c:pt idx="0">
                  <c:v>0.65</c:v>
                </c:pt>
                <c:pt idx="1">
                  <c:v>0.23</c:v>
                </c:pt>
                <c:pt idx="2">
                  <c:v>0.06</c:v>
                </c:pt>
                <c:pt idx="3">
                  <c:v>0</c:v>
                </c:pt>
                <c:pt idx="4">
                  <c:v>-0.24</c:v>
                </c:pt>
                <c:pt idx="5">
                  <c:v>-0.28000000000000003</c:v>
                </c:pt>
                <c:pt idx="6">
                  <c:v>-0.25</c:v>
                </c:pt>
                <c:pt idx="7">
                  <c:v>-0.19</c:v>
                </c:pt>
                <c:pt idx="8">
                  <c:v>0.59</c:v>
                </c:pt>
                <c:pt idx="9">
                  <c:v>1.41</c:v>
                </c:pt>
              </c:numCache>
            </c:numRef>
          </c:val>
        </c:ser>
        <c:ser>
          <c:idx val="11"/>
          <c:order val="11"/>
          <c:tx>
            <c:v>Teil 12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Charge2'!$C$19:$L$19</c:f>
              <c:numCache>
                <c:formatCode>General</c:formatCode>
                <c:ptCount val="10"/>
                <c:pt idx="0">
                  <c:v>1.27</c:v>
                </c:pt>
                <c:pt idx="1">
                  <c:v>0.46</c:v>
                </c:pt>
                <c:pt idx="2">
                  <c:v>0.19</c:v>
                </c:pt>
                <c:pt idx="3">
                  <c:v>0.01</c:v>
                </c:pt>
                <c:pt idx="4">
                  <c:v>-0.22</c:v>
                </c:pt>
                <c:pt idx="5">
                  <c:v>-0.27</c:v>
                </c:pt>
                <c:pt idx="6">
                  <c:v>-0.27</c:v>
                </c:pt>
                <c:pt idx="7">
                  <c:v>-0.19</c:v>
                </c:pt>
                <c:pt idx="8">
                  <c:v>0.61</c:v>
                </c:pt>
                <c:pt idx="9">
                  <c:v>1.56</c:v>
                </c:pt>
              </c:numCache>
            </c:numRef>
          </c:val>
        </c:ser>
        <c:ser>
          <c:idx val="12"/>
          <c:order val="12"/>
          <c:tx>
            <c:v>Teil 13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Charge2'!$C$20:$L$20</c:f>
              <c:numCache>
                <c:formatCode>General</c:formatCode>
                <c:ptCount val="10"/>
                <c:pt idx="0">
                  <c:v>0.85</c:v>
                </c:pt>
                <c:pt idx="1">
                  <c:v>0.4</c:v>
                </c:pt>
                <c:pt idx="2">
                  <c:v>0.17</c:v>
                </c:pt>
                <c:pt idx="3">
                  <c:v>7.0000000000000007E-2</c:v>
                </c:pt>
                <c:pt idx="4">
                  <c:v>-0.15</c:v>
                </c:pt>
                <c:pt idx="5">
                  <c:v>-0.22</c:v>
                </c:pt>
                <c:pt idx="6">
                  <c:v>-0.25</c:v>
                </c:pt>
                <c:pt idx="7">
                  <c:v>-0.2</c:v>
                </c:pt>
                <c:pt idx="8">
                  <c:v>0.64</c:v>
                </c:pt>
                <c:pt idx="9">
                  <c:v>1.47</c:v>
                </c:pt>
              </c:numCache>
            </c:numRef>
          </c:val>
        </c:ser>
        <c:ser>
          <c:idx val="13"/>
          <c:order val="13"/>
          <c:tx>
            <c:v>Teil 14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Charge2'!$C$21:$L$21</c:f>
              <c:numCache>
                <c:formatCode>General</c:formatCode>
                <c:ptCount val="10"/>
                <c:pt idx="0">
                  <c:v>0.51</c:v>
                </c:pt>
                <c:pt idx="1">
                  <c:v>0.43</c:v>
                </c:pt>
                <c:pt idx="2">
                  <c:v>0.22</c:v>
                </c:pt>
                <c:pt idx="3">
                  <c:v>0.09</c:v>
                </c:pt>
                <c:pt idx="4">
                  <c:v>-0.08</c:v>
                </c:pt>
                <c:pt idx="5">
                  <c:v>-0.13</c:v>
                </c:pt>
                <c:pt idx="6">
                  <c:v>-0.22</c:v>
                </c:pt>
                <c:pt idx="7">
                  <c:v>-0.14000000000000001</c:v>
                </c:pt>
                <c:pt idx="8">
                  <c:v>0.45</c:v>
                </c:pt>
                <c:pt idx="9">
                  <c:v>1.05</c:v>
                </c:pt>
              </c:numCache>
            </c:numRef>
          </c:val>
        </c:ser>
        <c:ser>
          <c:idx val="14"/>
          <c:order val="14"/>
          <c:tx>
            <c:v>Teil 15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Charge2'!$C$22:$L$22</c:f>
              <c:numCache>
                <c:formatCode>General</c:formatCode>
                <c:ptCount val="10"/>
                <c:pt idx="0">
                  <c:v>0.63</c:v>
                </c:pt>
                <c:pt idx="1">
                  <c:v>0.43</c:v>
                </c:pt>
                <c:pt idx="2">
                  <c:v>0.2</c:v>
                </c:pt>
                <c:pt idx="3">
                  <c:v>0.05</c:v>
                </c:pt>
                <c:pt idx="4">
                  <c:v>-0.13</c:v>
                </c:pt>
                <c:pt idx="5">
                  <c:v>-0.17</c:v>
                </c:pt>
                <c:pt idx="6">
                  <c:v>-0.22</c:v>
                </c:pt>
                <c:pt idx="7">
                  <c:v>-0.08</c:v>
                </c:pt>
                <c:pt idx="8">
                  <c:v>0.55000000000000004</c:v>
                </c:pt>
                <c:pt idx="9">
                  <c:v>1.25</c:v>
                </c:pt>
              </c:numCache>
            </c:numRef>
          </c:val>
        </c:ser>
        <c:ser>
          <c:idx val="15"/>
          <c:order val="15"/>
          <c:tx>
            <c:v>Teil 16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Charge2'!$C$23:$L$23</c:f>
              <c:numCache>
                <c:formatCode>General</c:formatCode>
                <c:ptCount val="10"/>
                <c:pt idx="0">
                  <c:v>0.54</c:v>
                </c:pt>
                <c:pt idx="1">
                  <c:v>0.32</c:v>
                </c:pt>
                <c:pt idx="2">
                  <c:v>0.22</c:v>
                </c:pt>
                <c:pt idx="3">
                  <c:v>0.03</c:v>
                </c:pt>
                <c:pt idx="4">
                  <c:v>-0.12</c:v>
                </c:pt>
                <c:pt idx="5">
                  <c:v>-0.18</c:v>
                </c:pt>
                <c:pt idx="6">
                  <c:v>-0.23</c:v>
                </c:pt>
                <c:pt idx="7">
                  <c:v>-0.03</c:v>
                </c:pt>
                <c:pt idx="8">
                  <c:v>0.53</c:v>
                </c:pt>
                <c:pt idx="9">
                  <c:v>1.1599999999999999</c:v>
                </c:pt>
              </c:numCache>
            </c:numRef>
          </c:val>
        </c:ser>
        <c:ser>
          <c:idx val="16"/>
          <c:order val="16"/>
          <c:tx>
            <c:v>Teil 17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Charge2'!$C$24:$L$24</c:f>
              <c:numCache>
                <c:formatCode>General</c:formatCode>
                <c:ptCount val="10"/>
                <c:pt idx="0">
                  <c:v>0.72</c:v>
                </c:pt>
                <c:pt idx="1">
                  <c:v>0.28000000000000003</c:v>
                </c:pt>
                <c:pt idx="2">
                  <c:v>0.25</c:v>
                </c:pt>
                <c:pt idx="3">
                  <c:v>0.11</c:v>
                </c:pt>
                <c:pt idx="4">
                  <c:v>-0.12</c:v>
                </c:pt>
                <c:pt idx="5">
                  <c:v>-0.2</c:v>
                </c:pt>
                <c:pt idx="6">
                  <c:v>-0.25</c:v>
                </c:pt>
                <c:pt idx="7">
                  <c:v>0.13</c:v>
                </c:pt>
                <c:pt idx="8">
                  <c:v>0.77</c:v>
                </c:pt>
                <c:pt idx="9">
                  <c:v>1.46</c:v>
                </c:pt>
              </c:numCache>
            </c:numRef>
          </c:val>
        </c:ser>
        <c:ser>
          <c:idx val="17"/>
          <c:order val="17"/>
          <c:tx>
            <c:v>Teil 18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Charge2'!$C$25:$L$25</c:f>
              <c:numCache>
                <c:formatCode>General</c:formatCode>
                <c:ptCount val="10"/>
                <c:pt idx="0">
                  <c:v>0.32</c:v>
                </c:pt>
                <c:pt idx="1">
                  <c:v>0.14000000000000001</c:v>
                </c:pt>
                <c:pt idx="2">
                  <c:v>0.17</c:v>
                </c:pt>
                <c:pt idx="3">
                  <c:v>7.0000000000000007E-2</c:v>
                </c:pt>
                <c:pt idx="4">
                  <c:v>-0.08</c:v>
                </c:pt>
                <c:pt idx="5">
                  <c:v>-0.17</c:v>
                </c:pt>
                <c:pt idx="6">
                  <c:v>-0.27</c:v>
                </c:pt>
                <c:pt idx="7">
                  <c:v>0.06</c:v>
                </c:pt>
                <c:pt idx="8">
                  <c:v>0.65</c:v>
                </c:pt>
                <c:pt idx="9">
                  <c:v>1.1599999999999999</c:v>
                </c:pt>
              </c:numCache>
            </c:numRef>
          </c:val>
        </c:ser>
        <c:marker val="1"/>
        <c:axId val="64605184"/>
        <c:axId val="64619648"/>
      </c:lineChart>
      <c:catAx>
        <c:axId val="64605184"/>
        <c:scaling>
          <c:orientation val="minMax"/>
        </c:scaling>
        <c:axPos val="b"/>
        <c:title>
          <c:tx>
            <c:rich>
              <a:bodyPr/>
              <a:lstStyle/>
              <a:p>
                <a:pPr>
                  <a:defRPr/>
                </a:pPr>
                <a:r>
                  <a:rPr lang="en-US"/>
                  <a:t>Messpunkte</a:t>
                </a:r>
              </a:p>
            </c:rich>
          </c:tx>
        </c:title>
        <c:tickLblPos val="nextTo"/>
        <c:crossAx val="64619648"/>
        <c:crosses val="autoZero"/>
        <c:auto val="1"/>
        <c:lblAlgn val="ctr"/>
        <c:lblOffset val="100"/>
      </c:catAx>
      <c:valAx>
        <c:axId val="64619648"/>
        <c:scaling>
          <c:orientation val="minMax"/>
        </c:scaling>
        <c:axPos val="l"/>
        <c:majorGridlines/>
        <c:title>
          <c:tx>
            <c:rich>
              <a:bodyPr rot="-5400000" vert="horz"/>
              <a:lstStyle/>
              <a:p>
                <a:pPr>
                  <a:defRPr/>
                </a:pPr>
                <a:r>
                  <a:rPr lang="en-US"/>
                  <a:t>Messwerte [mm]</a:t>
                </a:r>
              </a:p>
            </c:rich>
          </c:tx>
        </c:title>
        <c:numFmt formatCode="General" sourceLinked="1"/>
        <c:tickLblPos val="nextTo"/>
        <c:crossAx val="646051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Charge2'!$C$35</c:f>
              <c:strCache>
                <c:ptCount val="1"/>
                <c:pt idx="0">
                  <c:v>Mittelw.</c:v>
                </c:pt>
              </c:strCache>
            </c:strRef>
          </c:tx>
          <c:cat>
            <c:strRef>
              <c:f>'Spalt vorne unten Fxx Charge2'!$D$34:$M$34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Charge2'!$D$35:$M$35</c:f>
              <c:numCache>
                <c:formatCode>General</c:formatCode>
                <c:ptCount val="10"/>
                <c:pt idx="0">
                  <c:v>0.31</c:v>
                </c:pt>
                <c:pt idx="1">
                  <c:v>-1.1700000000000002</c:v>
                </c:pt>
                <c:pt idx="2">
                  <c:v>-1.9488888888888889</c:v>
                </c:pt>
                <c:pt idx="3">
                  <c:v>-0.87888888888888894</c:v>
                </c:pt>
                <c:pt idx="4">
                  <c:v>-1.2194444444444441</c:v>
                </c:pt>
                <c:pt idx="5">
                  <c:v>-1.1816666666666666</c:v>
                </c:pt>
                <c:pt idx="6">
                  <c:v>-1.0172222222222222</c:v>
                </c:pt>
                <c:pt idx="7">
                  <c:v>-1.9011111111111114</c:v>
                </c:pt>
                <c:pt idx="8">
                  <c:v>-1.3438888888888887</c:v>
                </c:pt>
                <c:pt idx="9">
                  <c:v>-1.1666666666666653E-2</c:v>
                </c:pt>
              </c:numCache>
            </c:numRef>
          </c:val>
        </c:ser>
        <c:shape val="cylinder"/>
        <c:axId val="64764160"/>
        <c:axId val="64774528"/>
        <c:axId val="0"/>
      </c:bar3DChart>
      <c:catAx>
        <c:axId val="64764160"/>
        <c:scaling>
          <c:orientation val="minMax"/>
        </c:scaling>
        <c:axPos val="b"/>
        <c:title>
          <c:tx>
            <c:rich>
              <a:bodyPr/>
              <a:lstStyle/>
              <a:p>
                <a:pPr>
                  <a:defRPr/>
                </a:pPr>
                <a:r>
                  <a:rPr lang="en-US"/>
                  <a:t>Messpunkte</a:t>
                </a:r>
              </a:p>
            </c:rich>
          </c:tx>
        </c:title>
        <c:tickLblPos val="nextTo"/>
        <c:crossAx val="64774528"/>
        <c:crosses val="autoZero"/>
        <c:auto val="1"/>
        <c:lblAlgn val="ctr"/>
        <c:lblOffset val="100"/>
      </c:catAx>
      <c:valAx>
        <c:axId val="64774528"/>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47641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Charge2'!$C$37</c:f>
              <c:strCache>
                <c:ptCount val="1"/>
                <c:pt idx="0">
                  <c:v>Standardab.</c:v>
                </c:pt>
              </c:strCache>
            </c:strRef>
          </c:tx>
          <c:cat>
            <c:strRef>
              <c:f>'Spalt vorne unten Fxx Charge2'!$D$36:$M$36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Charge2'!$D$37:$M$37</c:f>
              <c:numCache>
                <c:formatCode>General</c:formatCode>
                <c:ptCount val="10"/>
                <c:pt idx="0">
                  <c:v>0.41834407454376871</c:v>
                </c:pt>
                <c:pt idx="1">
                  <c:v>0.11545307169887632</c:v>
                </c:pt>
                <c:pt idx="2">
                  <c:v>0.17752841989180501</c:v>
                </c:pt>
                <c:pt idx="3">
                  <c:v>0.12218062274830405</c:v>
                </c:pt>
                <c:pt idx="4">
                  <c:v>0.16787503132923473</c:v>
                </c:pt>
                <c:pt idx="5">
                  <c:v>0.12310922935727149</c:v>
                </c:pt>
                <c:pt idx="6">
                  <c:v>0.10328746610114305</c:v>
                </c:pt>
                <c:pt idx="7">
                  <c:v>0.21900547639912823</c:v>
                </c:pt>
                <c:pt idx="8">
                  <c:v>0.73200079467080714</c:v>
                </c:pt>
                <c:pt idx="9">
                  <c:v>0.2468686242661445</c:v>
                </c:pt>
              </c:numCache>
            </c:numRef>
          </c:val>
        </c:ser>
        <c:shape val="cylinder"/>
        <c:axId val="64815872"/>
        <c:axId val="64817792"/>
        <c:axId val="0"/>
      </c:bar3DChart>
      <c:catAx>
        <c:axId val="64815872"/>
        <c:scaling>
          <c:orientation val="minMax"/>
        </c:scaling>
        <c:axPos val="b"/>
        <c:title>
          <c:tx>
            <c:rich>
              <a:bodyPr/>
              <a:lstStyle/>
              <a:p>
                <a:pPr>
                  <a:defRPr/>
                </a:pPr>
                <a:r>
                  <a:rPr lang="en-US"/>
                  <a:t>Messpunkte</a:t>
                </a:r>
              </a:p>
            </c:rich>
          </c:tx>
        </c:title>
        <c:tickLblPos val="nextTo"/>
        <c:crossAx val="64817792"/>
        <c:crosses val="autoZero"/>
        <c:auto val="1"/>
        <c:lblAlgn val="ctr"/>
        <c:lblOffset val="100"/>
      </c:catAx>
      <c:valAx>
        <c:axId val="64817792"/>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48158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4880640"/>
        <c:axId val="64882560"/>
        <c:axId val="0"/>
      </c:bar3DChart>
      <c:catAx>
        <c:axId val="64880640"/>
        <c:scaling>
          <c:orientation val="minMax"/>
        </c:scaling>
        <c:axPos val="b"/>
        <c:title>
          <c:tx>
            <c:rich>
              <a:bodyPr/>
              <a:lstStyle/>
              <a:p>
                <a:pPr>
                  <a:defRPr/>
                </a:pPr>
                <a:r>
                  <a:rPr lang="en-US"/>
                  <a:t>Messpunkt</a:t>
                </a:r>
              </a:p>
            </c:rich>
          </c:tx>
        </c:title>
        <c:tickLblPos val="nextTo"/>
        <c:crossAx val="64882560"/>
        <c:crosses val="autoZero"/>
        <c:auto val="1"/>
        <c:lblAlgn val="ctr"/>
        <c:lblOffset val="100"/>
      </c:catAx>
      <c:valAx>
        <c:axId val="64882560"/>
        <c:scaling>
          <c:orientation val="minMax"/>
        </c:scaling>
        <c:axPos val="l"/>
        <c:majorGridlines/>
        <c:title>
          <c:tx>
            <c:rich>
              <a:bodyPr rot="-5400000" vert="horz"/>
              <a:lstStyle/>
              <a:p>
                <a:pPr>
                  <a:defRPr/>
                </a:pPr>
                <a:r>
                  <a:rPr lang="en-US"/>
                  <a:t>Mittelwert [mm]</a:t>
                </a:r>
              </a:p>
            </c:rich>
          </c:tx>
        </c:title>
        <c:numFmt formatCode="General" sourceLinked="1"/>
        <c:tickLblPos val="nextTo"/>
        <c:crossAx val="648806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F17Chr1'!$C$39</c:f>
              <c:strCache>
                <c:ptCount val="1"/>
                <c:pt idx="0">
                  <c:v>Standardab.</c:v>
                </c:pt>
              </c:strCache>
            </c:strRef>
          </c:tx>
          <c:cat>
            <c:strRef>
              <c:f>'Kontur aussen F17Chr1'!$D$38:$M$38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F17Chr1'!$D$39:$M$39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hape val="cylinder"/>
        <c:axId val="60343808"/>
        <c:axId val="60345728"/>
        <c:axId val="0"/>
      </c:bar3DChart>
      <c:catAx>
        <c:axId val="60343808"/>
        <c:scaling>
          <c:orientation val="minMax"/>
        </c:scaling>
        <c:axPos val="b"/>
        <c:title>
          <c:tx>
            <c:rich>
              <a:bodyPr/>
              <a:lstStyle/>
              <a:p>
                <a:pPr>
                  <a:defRPr/>
                </a:pPr>
                <a:r>
                  <a:rPr lang="en-US"/>
                  <a:t>Messpunkte</a:t>
                </a:r>
              </a:p>
            </c:rich>
          </c:tx>
        </c:title>
        <c:numFmt formatCode="General" sourceLinked="1"/>
        <c:tickLblPos val="nextTo"/>
        <c:crossAx val="60345728"/>
        <c:crosses val="autoZero"/>
        <c:auto val="1"/>
        <c:lblAlgn val="ctr"/>
        <c:lblOffset val="100"/>
      </c:catAx>
      <c:valAx>
        <c:axId val="60345728"/>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03438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4908288"/>
        <c:axId val="64922752"/>
        <c:axId val="0"/>
      </c:bar3DChart>
      <c:catAx>
        <c:axId val="64908288"/>
        <c:scaling>
          <c:orientation val="minMax"/>
        </c:scaling>
        <c:axPos val="b"/>
        <c:title>
          <c:tx>
            <c:rich>
              <a:bodyPr/>
              <a:lstStyle/>
              <a:p>
                <a:pPr>
                  <a:defRPr/>
                </a:pPr>
                <a:r>
                  <a:rPr lang="en-US"/>
                  <a:t>Messpunkte</a:t>
                </a:r>
              </a:p>
            </c:rich>
          </c:tx>
        </c:title>
        <c:tickLblPos val="nextTo"/>
        <c:crossAx val="64922752"/>
        <c:crosses val="autoZero"/>
        <c:auto val="1"/>
        <c:lblAlgn val="ctr"/>
        <c:lblOffset val="100"/>
      </c:catAx>
      <c:valAx>
        <c:axId val="6492275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49082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Charge2'!$D$7:$M$7</c:f>
              <c:numCache>
                <c:formatCode>General</c:formatCode>
                <c:ptCount val="10"/>
                <c:pt idx="0">
                  <c:v>0.88</c:v>
                </c:pt>
                <c:pt idx="1">
                  <c:v>-1.01</c:v>
                </c:pt>
                <c:pt idx="2">
                  <c:v>-1.6</c:v>
                </c:pt>
                <c:pt idx="3">
                  <c:v>-0.6</c:v>
                </c:pt>
                <c:pt idx="4">
                  <c:v>-0.87</c:v>
                </c:pt>
                <c:pt idx="5">
                  <c:v>-0.9</c:v>
                </c:pt>
                <c:pt idx="6">
                  <c:v>-0.82</c:v>
                </c:pt>
                <c:pt idx="7">
                  <c:v>-1.52</c:v>
                </c:pt>
                <c:pt idx="8">
                  <c:v>-1.42</c:v>
                </c:pt>
                <c:pt idx="9">
                  <c:v>0.32</c:v>
                </c:pt>
              </c:numCache>
            </c:numRef>
          </c:val>
        </c:ser>
        <c:ser>
          <c:idx val="1"/>
          <c:order val="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Charge2'!$D$8:$M$8</c:f>
              <c:numCache>
                <c:formatCode>General</c:formatCode>
                <c:ptCount val="10"/>
                <c:pt idx="0">
                  <c:v>0.47</c:v>
                </c:pt>
                <c:pt idx="1">
                  <c:v>-1.1000000000000001</c:v>
                </c:pt>
                <c:pt idx="2">
                  <c:v>-1.89</c:v>
                </c:pt>
                <c:pt idx="3">
                  <c:v>-0.87</c:v>
                </c:pt>
                <c:pt idx="4">
                  <c:v>-1.17</c:v>
                </c:pt>
                <c:pt idx="5">
                  <c:v>-1.2</c:v>
                </c:pt>
                <c:pt idx="6">
                  <c:v>-1</c:v>
                </c:pt>
                <c:pt idx="7">
                  <c:v>-1.79</c:v>
                </c:pt>
                <c:pt idx="8">
                  <c:v>-1.44</c:v>
                </c:pt>
                <c:pt idx="9">
                  <c:v>0.14000000000000001</c:v>
                </c:pt>
              </c:numCache>
            </c:numRef>
          </c:val>
        </c:ser>
        <c:ser>
          <c:idx val="2"/>
          <c:order val="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Charge2'!$D$9:$M$9</c:f>
              <c:numCache>
                <c:formatCode>General</c:formatCode>
                <c:ptCount val="10"/>
                <c:pt idx="0">
                  <c:v>0.49</c:v>
                </c:pt>
                <c:pt idx="1">
                  <c:v>-1.1200000000000001</c:v>
                </c:pt>
                <c:pt idx="2">
                  <c:v>-1.9</c:v>
                </c:pt>
                <c:pt idx="3">
                  <c:v>-0.86</c:v>
                </c:pt>
                <c:pt idx="4">
                  <c:v>-1.17</c:v>
                </c:pt>
                <c:pt idx="5">
                  <c:v>-1.17</c:v>
                </c:pt>
                <c:pt idx="6">
                  <c:v>-1.01</c:v>
                </c:pt>
                <c:pt idx="7">
                  <c:v>-1.72</c:v>
                </c:pt>
                <c:pt idx="8">
                  <c:v>-1.41</c:v>
                </c:pt>
                <c:pt idx="9">
                  <c:v>-0.18</c:v>
                </c:pt>
              </c:numCache>
            </c:numRef>
          </c:val>
        </c:ser>
        <c:ser>
          <c:idx val="3"/>
          <c:order val="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Charge2'!$D$10:$M$10</c:f>
              <c:numCache>
                <c:formatCode>General</c:formatCode>
                <c:ptCount val="10"/>
                <c:pt idx="0">
                  <c:v>0.55000000000000004</c:v>
                </c:pt>
                <c:pt idx="1">
                  <c:v>-1.05</c:v>
                </c:pt>
                <c:pt idx="2">
                  <c:v>-1.89</c:v>
                </c:pt>
                <c:pt idx="3">
                  <c:v>-0.95</c:v>
                </c:pt>
                <c:pt idx="4">
                  <c:v>-1.28</c:v>
                </c:pt>
                <c:pt idx="5">
                  <c:v>-1.27</c:v>
                </c:pt>
                <c:pt idx="6">
                  <c:v>-1.07</c:v>
                </c:pt>
                <c:pt idx="7">
                  <c:v>-1.76</c:v>
                </c:pt>
                <c:pt idx="8">
                  <c:v>-1.35</c:v>
                </c:pt>
                <c:pt idx="9">
                  <c:v>0.2</c:v>
                </c:pt>
              </c:numCache>
            </c:numRef>
          </c:val>
        </c:ser>
        <c:ser>
          <c:idx val="4"/>
          <c:order val="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Charge2'!$D$11:$M$11</c:f>
              <c:numCache>
                <c:formatCode>General</c:formatCode>
                <c:ptCount val="10"/>
                <c:pt idx="0">
                  <c:v>0.68</c:v>
                </c:pt>
                <c:pt idx="1">
                  <c:v>-1.1000000000000001</c:v>
                </c:pt>
                <c:pt idx="2">
                  <c:v>-1.86</c:v>
                </c:pt>
                <c:pt idx="3">
                  <c:v>-0.9</c:v>
                </c:pt>
                <c:pt idx="4">
                  <c:v>-1.23</c:v>
                </c:pt>
                <c:pt idx="5">
                  <c:v>-1.22</c:v>
                </c:pt>
                <c:pt idx="6">
                  <c:v>-1.26</c:v>
                </c:pt>
                <c:pt idx="7">
                  <c:v>-1.77</c:v>
                </c:pt>
                <c:pt idx="8">
                  <c:v>-1.36</c:v>
                </c:pt>
                <c:pt idx="9">
                  <c:v>0.05</c:v>
                </c:pt>
              </c:numCache>
            </c:numRef>
          </c:val>
        </c:ser>
        <c:ser>
          <c:idx val="5"/>
          <c:order val="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Charge2'!$D$12:$M$12</c:f>
              <c:numCache>
                <c:formatCode>General</c:formatCode>
                <c:ptCount val="10"/>
                <c:pt idx="0">
                  <c:v>0.63</c:v>
                </c:pt>
                <c:pt idx="1">
                  <c:v>-1.1000000000000001</c:v>
                </c:pt>
                <c:pt idx="2">
                  <c:v>-1.89</c:v>
                </c:pt>
                <c:pt idx="3">
                  <c:v>-1.22</c:v>
                </c:pt>
                <c:pt idx="4">
                  <c:v>-1.62</c:v>
                </c:pt>
                <c:pt idx="5">
                  <c:v>-1.3</c:v>
                </c:pt>
                <c:pt idx="6">
                  <c:v>-1.01</c:v>
                </c:pt>
                <c:pt idx="7">
                  <c:v>-1.97</c:v>
                </c:pt>
                <c:pt idx="8">
                  <c:v>-1.65</c:v>
                </c:pt>
                <c:pt idx="9">
                  <c:v>-0.18</c:v>
                </c:pt>
              </c:numCache>
            </c:numRef>
          </c:val>
        </c:ser>
        <c:ser>
          <c:idx val="6"/>
          <c:order val="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Charge2'!$D$13:$M$13</c:f>
              <c:numCache>
                <c:formatCode>General</c:formatCode>
                <c:ptCount val="10"/>
                <c:pt idx="0">
                  <c:v>0.62</c:v>
                </c:pt>
                <c:pt idx="1">
                  <c:v>-1.05</c:v>
                </c:pt>
                <c:pt idx="2">
                  <c:v>-1.8</c:v>
                </c:pt>
                <c:pt idx="3">
                  <c:v>-0.75</c:v>
                </c:pt>
                <c:pt idx="4">
                  <c:v>-1.2</c:v>
                </c:pt>
                <c:pt idx="5">
                  <c:v>-1.03</c:v>
                </c:pt>
                <c:pt idx="6">
                  <c:v>-1.24</c:v>
                </c:pt>
                <c:pt idx="7">
                  <c:v>-1.98</c:v>
                </c:pt>
                <c:pt idx="8">
                  <c:v>-1.41</c:v>
                </c:pt>
                <c:pt idx="9">
                  <c:v>-0.04</c:v>
                </c:pt>
              </c:numCache>
            </c:numRef>
          </c:val>
        </c:ser>
        <c:ser>
          <c:idx val="7"/>
          <c:order val="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Charge2'!$D$14:$M$14</c:f>
              <c:numCache>
                <c:formatCode>General</c:formatCode>
                <c:ptCount val="10"/>
                <c:pt idx="0">
                  <c:v>0.49</c:v>
                </c:pt>
                <c:pt idx="1">
                  <c:v>-1.3</c:v>
                </c:pt>
                <c:pt idx="2">
                  <c:v>-2.17</c:v>
                </c:pt>
                <c:pt idx="3">
                  <c:v>-0.97</c:v>
                </c:pt>
                <c:pt idx="4">
                  <c:v>-1.54</c:v>
                </c:pt>
                <c:pt idx="5">
                  <c:v>-1.5</c:v>
                </c:pt>
                <c:pt idx="6">
                  <c:v>-0.89</c:v>
                </c:pt>
                <c:pt idx="7">
                  <c:v>-1.89</c:v>
                </c:pt>
                <c:pt idx="8">
                  <c:v>-1.86</c:v>
                </c:pt>
                <c:pt idx="9">
                  <c:v>0.08</c:v>
                </c:pt>
              </c:numCache>
            </c:numRef>
          </c:val>
        </c:ser>
        <c:ser>
          <c:idx val="8"/>
          <c:order val="8"/>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Charge2'!$D$15:$M$15</c:f>
              <c:numCache>
                <c:formatCode>General</c:formatCode>
                <c:ptCount val="10"/>
                <c:pt idx="0">
                  <c:v>0.39</c:v>
                </c:pt>
                <c:pt idx="1">
                  <c:v>-1.17</c:v>
                </c:pt>
                <c:pt idx="2">
                  <c:v>-1.81</c:v>
                </c:pt>
                <c:pt idx="3">
                  <c:v>-0.77</c:v>
                </c:pt>
                <c:pt idx="4">
                  <c:v>-1.08</c:v>
                </c:pt>
                <c:pt idx="5">
                  <c:v>-1.0900000000000001</c:v>
                </c:pt>
                <c:pt idx="6">
                  <c:v>-0.95</c:v>
                </c:pt>
                <c:pt idx="7">
                  <c:v>-1.76</c:v>
                </c:pt>
                <c:pt idx="8">
                  <c:v>-1.47</c:v>
                </c:pt>
                <c:pt idx="9">
                  <c:v>0.11</c:v>
                </c:pt>
              </c:numCache>
            </c:numRef>
          </c:val>
        </c:ser>
        <c:ser>
          <c:idx val="9"/>
          <c:order val="9"/>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Charge2'!$D$16:$M$16</c:f>
              <c:numCache>
                <c:formatCode>General</c:formatCode>
                <c:ptCount val="10"/>
                <c:pt idx="0">
                  <c:v>0.69</c:v>
                </c:pt>
                <c:pt idx="1">
                  <c:v>-1.05</c:v>
                </c:pt>
                <c:pt idx="2">
                  <c:v>-1.84</c:v>
                </c:pt>
                <c:pt idx="3">
                  <c:v>-0.93</c:v>
                </c:pt>
                <c:pt idx="4">
                  <c:v>-1.4</c:v>
                </c:pt>
                <c:pt idx="5">
                  <c:v>-1.27</c:v>
                </c:pt>
                <c:pt idx="6">
                  <c:v>-1.08</c:v>
                </c:pt>
                <c:pt idx="7">
                  <c:v>-1.76</c:v>
                </c:pt>
                <c:pt idx="8">
                  <c:v>-1.51</c:v>
                </c:pt>
                <c:pt idx="9">
                  <c:v>0.2</c:v>
                </c:pt>
              </c:numCache>
            </c:numRef>
          </c:val>
        </c:ser>
        <c:ser>
          <c:idx val="10"/>
          <c:order val="1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Charge2'!$D$17:$M$17</c:f>
              <c:numCache>
                <c:formatCode>General</c:formatCode>
                <c:ptCount val="10"/>
                <c:pt idx="0">
                  <c:v>0.53</c:v>
                </c:pt>
                <c:pt idx="1">
                  <c:v>-1.1000000000000001</c:v>
                </c:pt>
                <c:pt idx="2">
                  <c:v>-1.86</c:v>
                </c:pt>
                <c:pt idx="3">
                  <c:v>-0.81</c:v>
                </c:pt>
                <c:pt idx="4">
                  <c:v>-1.1100000000000001</c:v>
                </c:pt>
                <c:pt idx="5">
                  <c:v>-1.1200000000000001</c:v>
                </c:pt>
                <c:pt idx="6">
                  <c:v>-0.99</c:v>
                </c:pt>
                <c:pt idx="7">
                  <c:v>-1.78</c:v>
                </c:pt>
                <c:pt idx="8">
                  <c:v>-1.42</c:v>
                </c:pt>
                <c:pt idx="9">
                  <c:v>0</c:v>
                </c:pt>
              </c:numCache>
            </c:numRef>
          </c:val>
        </c:ser>
        <c:ser>
          <c:idx val="11"/>
          <c:order val="1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Charge2'!$D$18:$M$18</c:f>
              <c:numCache>
                <c:formatCode>General</c:formatCode>
                <c:ptCount val="10"/>
                <c:pt idx="0">
                  <c:v>0.48</c:v>
                </c:pt>
                <c:pt idx="1">
                  <c:v>-1.18</c:v>
                </c:pt>
                <c:pt idx="2">
                  <c:v>-1.9</c:v>
                </c:pt>
                <c:pt idx="3">
                  <c:v>-0.84</c:v>
                </c:pt>
                <c:pt idx="4">
                  <c:v>-1.19</c:v>
                </c:pt>
                <c:pt idx="5">
                  <c:v>-1.18</c:v>
                </c:pt>
                <c:pt idx="6">
                  <c:v>-1.01</c:v>
                </c:pt>
                <c:pt idx="7">
                  <c:v>-1.76</c:v>
                </c:pt>
                <c:pt idx="8">
                  <c:v>-1.38</c:v>
                </c:pt>
                <c:pt idx="9">
                  <c:v>0.08</c:v>
                </c:pt>
              </c:numCache>
            </c:numRef>
          </c:val>
        </c:ser>
        <c:ser>
          <c:idx val="12"/>
          <c:order val="1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Charge2'!$D$19:$M$19</c:f>
              <c:numCache>
                <c:formatCode>General</c:formatCode>
                <c:ptCount val="10"/>
                <c:pt idx="0">
                  <c:v>-0.03</c:v>
                </c:pt>
                <c:pt idx="1">
                  <c:v>-1.1499999999999999</c:v>
                </c:pt>
                <c:pt idx="2">
                  <c:v>-1.89</c:v>
                </c:pt>
                <c:pt idx="3">
                  <c:v>-0.89</c:v>
                </c:pt>
                <c:pt idx="4">
                  <c:v>-1.19</c:v>
                </c:pt>
                <c:pt idx="5">
                  <c:v>-1.1599999999999999</c:v>
                </c:pt>
                <c:pt idx="6">
                  <c:v>-1</c:v>
                </c:pt>
                <c:pt idx="7">
                  <c:v>-1.81</c:v>
                </c:pt>
                <c:pt idx="8">
                  <c:v>1.54</c:v>
                </c:pt>
                <c:pt idx="9">
                  <c:v>0.45</c:v>
                </c:pt>
              </c:numCache>
            </c:numRef>
          </c:val>
        </c:ser>
        <c:ser>
          <c:idx val="13"/>
          <c:order val="1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Charge2'!$D$20:$M$20</c:f>
              <c:numCache>
                <c:formatCode>General</c:formatCode>
                <c:ptCount val="10"/>
                <c:pt idx="0">
                  <c:v>-0.64</c:v>
                </c:pt>
                <c:pt idx="1">
                  <c:v>-1.4</c:v>
                </c:pt>
                <c:pt idx="2">
                  <c:v>-2.06</c:v>
                </c:pt>
                <c:pt idx="3">
                  <c:v>-0.87</c:v>
                </c:pt>
                <c:pt idx="4">
                  <c:v>-1.1299999999999999</c:v>
                </c:pt>
                <c:pt idx="5">
                  <c:v>-1.1299999999999999</c:v>
                </c:pt>
                <c:pt idx="6">
                  <c:v>-0.97</c:v>
                </c:pt>
                <c:pt idx="7">
                  <c:v>-2.04</c:v>
                </c:pt>
                <c:pt idx="8">
                  <c:v>-1.62</c:v>
                </c:pt>
                <c:pt idx="9">
                  <c:v>-0.6</c:v>
                </c:pt>
              </c:numCache>
            </c:numRef>
          </c:val>
        </c:ser>
        <c:ser>
          <c:idx val="14"/>
          <c:order val="1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Charge2'!$D$21:$M$21</c:f>
              <c:numCache>
                <c:formatCode>General</c:formatCode>
                <c:ptCount val="10"/>
                <c:pt idx="0">
                  <c:v>-0.3</c:v>
                </c:pt>
                <c:pt idx="1">
                  <c:v>-1.27</c:v>
                </c:pt>
                <c:pt idx="2">
                  <c:v>-1.99</c:v>
                </c:pt>
                <c:pt idx="3">
                  <c:v>-0.93</c:v>
                </c:pt>
                <c:pt idx="4">
                  <c:v>-1.24</c:v>
                </c:pt>
                <c:pt idx="5">
                  <c:v>-1.23</c:v>
                </c:pt>
                <c:pt idx="6">
                  <c:v>-1.01</c:v>
                </c:pt>
                <c:pt idx="7">
                  <c:v>-2.0499999999999998</c:v>
                </c:pt>
                <c:pt idx="8">
                  <c:v>-1.57</c:v>
                </c:pt>
                <c:pt idx="9">
                  <c:v>-0.18</c:v>
                </c:pt>
              </c:numCache>
            </c:numRef>
          </c:val>
        </c:ser>
        <c:ser>
          <c:idx val="15"/>
          <c:order val="1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Charge2'!$D$22:$M$22</c:f>
              <c:numCache>
                <c:formatCode>General</c:formatCode>
                <c:ptCount val="10"/>
                <c:pt idx="0">
                  <c:v>-0.08</c:v>
                </c:pt>
                <c:pt idx="1">
                  <c:v>-1.29</c:v>
                </c:pt>
                <c:pt idx="2">
                  <c:v>-2.2000000000000002</c:v>
                </c:pt>
                <c:pt idx="3">
                  <c:v>-0.88</c:v>
                </c:pt>
                <c:pt idx="4">
                  <c:v>-1.17</c:v>
                </c:pt>
                <c:pt idx="5">
                  <c:v>-1.17</c:v>
                </c:pt>
                <c:pt idx="6">
                  <c:v>-1</c:v>
                </c:pt>
                <c:pt idx="7">
                  <c:v>-2.2200000000000002</c:v>
                </c:pt>
                <c:pt idx="8">
                  <c:v>-1.6</c:v>
                </c:pt>
                <c:pt idx="9">
                  <c:v>-0.19</c:v>
                </c:pt>
              </c:numCache>
            </c:numRef>
          </c:val>
        </c:ser>
        <c:ser>
          <c:idx val="16"/>
          <c:order val="1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Charge2'!$D$23:$M$23</c:f>
              <c:numCache>
                <c:formatCode>General</c:formatCode>
                <c:ptCount val="10"/>
                <c:pt idx="0">
                  <c:v>-0.12</c:v>
                </c:pt>
                <c:pt idx="1">
                  <c:v>-1.28</c:v>
                </c:pt>
                <c:pt idx="2">
                  <c:v>-2.2799999999999998</c:v>
                </c:pt>
                <c:pt idx="3">
                  <c:v>-0.94</c:v>
                </c:pt>
                <c:pt idx="4">
                  <c:v>-1.23</c:v>
                </c:pt>
                <c:pt idx="5">
                  <c:v>-1.21</c:v>
                </c:pt>
                <c:pt idx="6">
                  <c:v>-1.03</c:v>
                </c:pt>
                <c:pt idx="7">
                  <c:v>-2.3199999999999998</c:v>
                </c:pt>
                <c:pt idx="8">
                  <c:v>-1.61</c:v>
                </c:pt>
                <c:pt idx="9">
                  <c:v>-0.21</c:v>
                </c:pt>
              </c:numCache>
            </c:numRef>
          </c:val>
        </c:ser>
        <c:ser>
          <c:idx val="17"/>
          <c:order val="1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Charge2'!$D$24:$M$24</c:f>
              <c:numCache>
                <c:formatCode>General</c:formatCode>
                <c:ptCount val="10"/>
                <c:pt idx="0">
                  <c:v>-0.15</c:v>
                </c:pt>
                <c:pt idx="1">
                  <c:v>-1.34</c:v>
                </c:pt>
                <c:pt idx="2">
                  <c:v>-2.25</c:v>
                </c:pt>
                <c:pt idx="3">
                  <c:v>-0.84</c:v>
                </c:pt>
                <c:pt idx="4">
                  <c:v>-1.1299999999999999</c:v>
                </c:pt>
                <c:pt idx="5">
                  <c:v>-1.1200000000000001</c:v>
                </c:pt>
                <c:pt idx="6">
                  <c:v>-0.97</c:v>
                </c:pt>
                <c:pt idx="7">
                  <c:v>-2.3199999999999998</c:v>
                </c:pt>
                <c:pt idx="8">
                  <c:v>-1.65</c:v>
                </c:pt>
                <c:pt idx="9">
                  <c:v>-0.26</c:v>
                </c:pt>
              </c:numCache>
            </c:numRef>
          </c:val>
        </c:ser>
        <c:marker val="1"/>
        <c:axId val="66054784"/>
        <c:axId val="66069248"/>
      </c:lineChart>
      <c:catAx>
        <c:axId val="66054784"/>
        <c:scaling>
          <c:orientation val="minMax"/>
        </c:scaling>
        <c:axPos val="b"/>
        <c:title>
          <c:tx>
            <c:rich>
              <a:bodyPr/>
              <a:lstStyle/>
              <a:p>
                <a:pPr>
                  <a:defRPr/>
                </a:pPr>
                <a:r>
                  <a:rPr lang="en-US"/>
                  <a:t>Messpunkte</a:t>
                </a:r>
              </a:p>
            </c:rich>
          </c:tx>
        </c:title>
        <c:tickLblPos val="nextTo"/>
        <c:crossAx val="66069248"/>
        <c:crosses val="autoZero"/>
        <c:auto val="1"/>
        <c:lblAlgn val="ctr"/>
        <c:lblOffset val="100"/>
      </c:catAx>
      <c:valAx>
        <c:axId val="66069248"/>
        <c:scaling>
          <c:orientation val="minMax"/>
        </c:scaling>
        <c:axPos val="l"/>
        <c:majorGridlines/>
        <c:title>
          <c:tx>
            <c:rich>
              <a:bodyPr rot="-5400000" vert="horz"/>
              <a:lstStyle/>
              <a:p>
                <a:pPr>
                  <a:defRPr/>
                </a:pPr>
                <a:r>
                  <a:rPr lang="en-US"/>
                  <a:t>Messwerte [mm]</a:t>
                </a:r>
              </a:p>
            </c:rich>
          </c:tx>
        </c:title>
        <c:numFmt formatCode="General" sourceLinked="1"/>
        <c:tickLblPos val="nextTo"/>
        <c:crossAx val="660547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Standardabweichung Chargen</a:t>
            </a:r>
            <a:r>
              <a:rPr lang="en-US" baseline="0"/>
              <a:t> Kontur aussen</a:t>
            </a:r>
          </a:p>
          <a:p>
            <a:pPr>
              <a:defRPr/>
            </a:pPr>
            <a:endParaRPr lang="en-US"/>
          </a:p>
        </c:rich>
      </c:tx>
    </c:title>
    <c:view3D>
      <c:rAngAx val="1"/>
    </c:view3D>
    <c:plotArea>
      <c:layout/>
      <c:bar3DChart>
        <c:barDir val="col"/>
        <c:grouping val="clustered"/>
        <c:ser>
          <c:idx val="0"/>
          <c:order val="0"/>
          <c:tx>
            <c:strRef>
              <c:f>'Kontur aussenF13 Serie'!$D$106</c:f>
              <c:strCache>
                <c:ptCount val="1"/>
                <c:pt idx="0">
                  <c:v>F13Serie</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Fxx</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F17</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hape val="cylinder"/>
        <c:axId val="74792320"/>
        <c:axId val="74880512"/>
        <c:axId val="0"/>
      </c:bar3DChart>
      <c:catAx>
        <c:axId val="74792320"/>
        <c:scaling>
          <c:orientation val="minMax"/>
        </c:scaling>
        <c:axPos val="b"/>
        <c:title>
          <c:tx>
            <c:rich>
              <a:bodyPr/>
              <a:lstStyle/>
              <a:p>
                <a:pPr>
                  <a:defRPr/>
                </a:pPr>
                <a:r>
                  <a:rPr lang="en-US"/>
                  <a:t>Messpunkte</a:t>
                </a:r>
              </a:p>
            </c:rich>
          </c:tx>
        </c:title>
        <c:tickLblPos val="nextTo"/>
        <c:crossAx val="74880512"/>
        <c:crosses val="autoZero"/>
        <c:auto val="1"/>
        <c:lblAlgn val="ctr"/>
        <c:lblOffset val="100"/>
      </c:catAx>
      <c:valAx>
        <c:axId val="7488051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47923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Mittelwerte Chargen Kontur aussen</a:t>
            </a:r>
          </a:p>
        </c:rich>
      </c:tx>
    </c:title>
    <c:view3D>
      <c:rAngAx val="1"/>
    </c:view3D>
    <c:plotArea>
      <c:layout/>
      <c:bar3DChart>
        <c:barDir val="col"/>
        <c:grouping val="clustered"/>
        <c:ser>
          <c:idx val="0"/>
          <c:order val="0"/>
          <c:tx>
            <c:strRef>
              <c:f>'Kontur aussenF13 Serie'!$D$130</c:f>
              <c:strCache>
                <c:ptCount val="1"/>
                <c:pt idx="0">
                  <c:v>Serie</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Serie'!$E$130:$N$130</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'Kontur aussenF13 Serie'!$D$131</c:f>
              <c:strCache>
                <c:ptCount val="1"/>
                <c:pt idx="0">
                  <c:v>Charge 2</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Serie'!$E$131:$N$131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'Kontur aussenF13 Serie'!$D$132</c:f>
              <c:strCache>
                <c:ptCount val="1"/>
                <c:pt idx="0">
                  <c:v>Charge 1</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Serie'!$E$132:$N$132</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74898816"/>
        <c:axId val="75179520"/>
        <c:axId val="0"/>
      </c:bar3DChart>
      <c:catAx>
        <c:axId val="74898816"/>
        <c:scaling>
          <c:orientation val="minMax"/>
        </c:scaling>
        <c:axPos val="b"/>
        <c:title>
          <c:tx>
            <c:rich>
              <a:bodyPr/>
              <a:lstStyle/>
              <a:p>
                <a:pPr>
                  <a:defRPr/>
                </a:pPr>
                <a:r>
                  <a:rPr lang="en-US"/>
                  <a:t>Messpunkte</a:t>
                </a:r>
              </a:p>
            </c:rich>
          </c:tx>
        </c:title>
        <c:tickLblPos val="nextTo"/>
        <c:crossAx val="75179520"/>
        <c:crosses val="autoZero"/>
        <c:auto val="1"/>
        <c:lblAlgn val="ctr"/>
        <c:lblOffset val="100"/>
      </c:catAx>
      <c:valAx>
        <c:axId val="75179520"/>
        <c:scaling>
          <c:orientation val="minMax"/>
        </c:scaling>
        <c:axPos val="l"/>
        <c:majorGridlines/>
        <c:title>
          <c:tx>
            <c:rich>
              <a:bodyPr rot="-5400000" vert="horz"/>
              <a:lstStyle/>
              <a:p>
                <a:pPr>
                  <a:defRPr/>
                </a:pPr>
                <a:r>
                  <a:rPr lang="en-US"/>
                  <a:t>Mittelwert ±∆X [mm]</a:t>
                </a:r>
              </a:p>
            </c:rich>
          </c:tx>
        </c:title>
        <c:numFmt formatCode="General" sourceLinked="1"/>
        <c:tickLblPos val="nextTo"/>
        <c:crossAx val="748988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0380985519199606"/>
          <c:y val="2.0090599786137843E-2"/>
          <c:w val="0.69093100678290831"/>
          <c:h val="0.79508091118239854"/>
        </c:manualLayout>
      </c:layout>
      <c:lineChart>
        <c:grouping val="standard"/>
        <c:ser>
          <c:idx val="0"/>
          <c:order val="0"/>
          <c:tx>
            <c:strRef>
              <c:f>'Kontur aussenF13 Serie'!$D$106</c:f>
              <c:strCache>
                <c:ptCount val="1"/>
                <c:pt idx="0">
                  <c:v>F13Serie</c:v>
                </c:pt>
              </c:strCache>
            </c:strRef>
          </c:tx>
          <c:spPr>
            <a:ln w="19050">
              <a:solidFill>
                <a:srgbClr val="00B050"/>
              </a:solidFill>
            </a:ln>
          </c:spPr>
          <c:marker>
            <c:symbol val="diamond"/>
            <c:size val="10"/>
            <c:spPr>
              <a:solidFill>
                <a:srgbClr val="00B05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Fxx</c:v>
                </c:pt>
              </c:strCache>
            </c:strRef>
          </c:tx>
          <c:spPr>
            <a:ln w="19050">
              <a:solidFill>
                <a:srgbClr val="FF0000"/>
              </a:solidFill>
            </a:ln>
          </c:spPr>
          <c:marker>
            <c:symbol val="square"/>
            <c:size val="10"/>
            <c:spPr>
              <a:solidFill>
                <a:srgbClr val="FF000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F17</c:v>
                </c:pt>
              </c:strCache>
            </c:strRef>
          </c:tx>
          <c:spPr>
            <a:ln w="19050">
              <a:solidFill>
                <a:srgbClr val="0070C0"/>
              </a:solidFill>
            </a:ln>
          </c:spPr>
          <c:marker>
            <c:symbol val="triangle"/>
            <c:size val="10"/>
            <c:spPr>
              <a:solidFill>
                <a:srgbClr val="0070C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marker val="1"/>
        <c:axId val="75233920"/>
        <c:axId val="75244672"/>
      </c:lineChart>
      <c:catAx>
        <c:axId val="75233920"/>
        <c:scaling>
          <c:orientation val="minMax"/>
        </c:scaling>
        <c:axPos val="b"/>
        <c:title>
          <c:tx>
            <c:rich>
              <a:bodyPr/>
              <a:lstStyle/>
              <a:p>
                <a:pPr>
                  <a:defRPr/>
                </a:pPr>
                <a:r>
                  <a:rPr lang="en-US" sz="1400"/>
                  <a:t>Messpunkte </a:t>
                </a:r>
                <a:r>
                  <a:rPr lang="en-US" sz="1400" i="1"/>
                  <a:t>Kontur aussen</a:t>
                </a:r>
              </a:p>
            </c:rich>
          </c:tx>
        </c:title>
        <c:tickLblPos val="nextTo"/>
        <c:crossAx val="75244672"/>
        <c:crosses val="autoZero"/>
        <c:auto val="1"/>
        <c:lblAlgn val="ctr"/>
        <c:lblOffset val="100"/>
      </c:catAx>
      <c:valAx>
        <c:axId val="75244672"/>
        <c:scaling>
          <c:orientation val="minMax"/>
        </c:scaling>
        <c:axPos val="l"/>
        <c:title>
          <c:tx>
            <c:rich>
              <a:bodyPr rot="-5400000" vert="horz"/>
              <a:lstStyle/>
              <a:p>
                <a:pPr>
                  <a:defRPr sz="1400" b="1"/>
                </a:pPr>
                <a:r>
                  <a:rPr lang="en-US" sz="1400" b="1"/>
                  <a:t>Standardabweichung  </a:t>
                </a:r>
                <a:r>
                  <a:rPr lang="en-US" sz="1400" b="1" i="1"/>
                  <a:t>s</a:t>
                </a:r>
                <a:r>
                  <a:rPr lang="en-US" sz="1400" b="1"/>
                  <a:t> [mm]</a:t>
                </a:r>
              </a:p>
            </c:rich>
          </c:tx>
        </c:title>
        <c:numFmt formatCode="General" sourceLinked="1"/>
        <c:tickLblPos val="nextTo"/>
        <c:crossAx val="7523392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Mittelwerte Serie Spalt unten</a:t>
            </a:r>
          </a:p>
        </c:rich>
      </c:tx>
    </c:title>
    <c:view3D>
      <c:rAngAx val="1"/>
    </c:view3D>
    <c:plotArea>
      <c:layout/>
      <c:bar3DChart>
        <c:barDir val="col"/>
        <c:grouping val="clustered"/>
        <c:ser>
          <c:idx val="0"/>
          <c:order val="0"/>
          <c:tx>
            <c:strRef>
              <c:f>'Spalt untenF13 Serie'!$C$26</c:f>
              <c:strCache>
                <c:ptCount val="1"/>
                <c:pt idx="0">
                  <c:v>Mittelwert</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Serie'!$D$26:$M$26</c:f>
              <c:numCache>
                <c:formatCode>General</c:formatCode>
                <c:ptCount val="10"/>
                <c:pt idx="0">
                  <c:v>0.1105</c:v>
                </c:pt>
                <c:pt idx="1">
                  <c:v>-1.1525000000000003</c:v>
                </c:pt>
                <c:pt idx="2">
                  <c:v>-1.268</c:v>
                </c:pt>
                <c:pt idx="3">
                  <c:v>-0.63200000000000001</c:v>
                </c:pt>
                <c:pt idx="4">
                  <c:v>-0.84150000000000014</c:v>
                </c:pt>
                <c:pt idx="5">
                  <c:v>-0.84150000000000014</c:v>
                </c:pt>
                <c:pt idx="6">
                  <c:v>-0.80849999999999989</c:v>
                </c:pt>
                <c:pt idx="7">
                  <c:v>-1.2155</c:v>
                </c:pt>
                <c:pt idx="8">
                  <c:v>-1.4845000000000002</c:v>
                </c:pt>
                <c:pt idx="9">
                  <c:v>0.23000000000000004</c:v>
                </c:pt>
              </c:numCache>
            </c:numRef>
          </c:val>
        </c:ser>
        <c:shape val="cylinder"/>
        <c:axId val="75306496"/>
        <c:axId val="75308416"/>
        <c:axId val="0"/>
      </c:bar3DChart>
      <c:catAx>
        <c:axId val="75306496"/>
        <c:scaling>
          <c:orientation val="minMax"/>
        </c:scaling>
        <c:axPos val="b"/>
        <c:title>
          <c:tx>
            <c:rich>
              <a:bodyPr/>
              <a:lstStyle/>
              <a:p>
                <a:pPr>
                  <a:defRPr/>
                </a:pPr>
                <a:r>
                  <a:rPr lang="en-US"/>
                  <a:t>Messpunkte</a:t>
                </a:r>
              </a:p>
            </c:rich>
          </c:tx>
        </c:title>
        <c:tickLblPos val="nextTo"/>
        <c:crossAx val="75308416"/>
        <c:crosses val="autoZero"/>
        <c:auto val="1"/>
        <c:lblAlgn val="ctr"/>
        <c:lblOffset val="100"/>
      </c:catAx>
      <c:valAx>
        <c:axId val="75308416"/>
        <c:scaling>
          <c:orientation val="minMax"/>
        </c:scaling>
        <c:axPos val="l"/>
        <c:majorGridlines/>
        <c:title>
          <c:tx>
            <c:rich>
              <a:bodyPr rot="-5400000" vert="horz"/>
              <a:lstStyle/>
              <a:p>
                <a:pPr>
                  <a:defRPr/>
                </a:pPr>
                <a:r>
                  <a:rPr lang="en-US"/>
                  <a:t>Mittelwert [mm]</a:t>
                </a:r>
              </a:p>
            </c:rich>
          </c:tx>
        </c:title>
        <c:numFmt formatCode="General" sourceLinked="1"/>
        <c:tickLblPos val="nextTo"/>
        <c:crossAx val="753064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Standardabweichungen Serie Spalt unten</a:t>
            </a:r>
          </a:p>
          <a:p>
            <a:pPr>
              <a:defRPr/>
            </a:pPr>
            <a:endParaRPr lang="en-US"/>
          </a:p>
        </c:rich>
      </c:tx>
    </c:title>
    <c:view3D>
      <c:rAngAx val="1"/>
    </c:view3D>
    <c:plotArea>
      <c:layout/>
      <c:bar3DChart>
        <c:barDir val="col"/>
        <c:grouping val="clustered"/>
        <c:ser>
          <c:idx val="0"/>
          <c:order val="0"/>
          <c:tx>
            <c:strRef>
              <c:f>'Spalt untenF13 Serie'!$C$27</c:f>
              <c:strCache>
                <c:ptCount val="1"/>
                <c:pt idx="0">
                  <c:v>Standardabweichung</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Serie'!$D$27:$M$27</c:f>
              <c:numCache>
                <c:formatCode>General</c:formatCode>
                <c:ptCount val="10"/>
                <c:pt idx="0">
                  <c:v>0.23263875316396496</c:v>
                </c:pt>
                <c:pt idx="1">
                  <c:v>6.7658196687078231E-2</c:v>
                </c:pt>
                <c:pt idx="2">
                  <c:v>8.8234138279323263E-2</c:v>
                </c:pt>
                <c:pt idx="3">
                  <c:v>7.1126277622416065E-2</c:v>
                </c:pt>
                <c:pt idx="4">
                  <c:v>0.1175394670559189</c:v>
                </c:pt>
                <c:pt idx="5">
                  <c:v>9.4327257878871848E-2</c:v>
                </c:pt>
                <c:pt idx="6">
                  <c:v>0.10142536794686986</c:v>
                </c:pt>
                <c:pt idx="7">
                  <c:v>9.0813574223008633E-2</c:v>
                </c:pt>
                <c:pt idx="8">
                  <c:v>6.6528585071222945E-2</c:v>
                </c:pt>
                <c:pt idx="9">
                  <c:v>0.11429417261932841</c:v>
                </c:pt>
              </c:numCache>
            </c:numRef>
          </c:val>
        </c:ser>
        <c:shape val="cylinder"/>
        <c:axId val="75354112"/>
        <c:axId val="75356032"/>
        <c:axId val="0"/>
      </c:bar3DChart>
      <c:catAx>
        <c:axId val="75354112"/>
        <c:scaling>
          <c:orientation val="minMax"/>
        </c:scaling>
        <c:axPos val="b"/>
        <c:title>
          <c:tx>
            <c:rich>
              <a:bodyPr/>
              <a:lstStyle/>
              <a:p>
                <a:pPr>
                  <a:defRPr/>
                </a:pPr>
                <a:r>
                  <a:rPr lang="en-US"/>
                  <a:t>Messpunkte</a:t>
                </a:r>
              </a:p>
            </c:rich>
          </c:tx>
        </c:title>
        <c:tickLblPos val="nextTo"/>
        <c:crossAx val="75356032"/>
        <c:crosses val="autoZero"/>
        <c:auto val="1"/>
        <c:lblAlgn val="ctr"/>
        <c:lblOffset val="100"/>
      </c:catAx>
      <c:valAx>
        <c:axId val="7535603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53541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Standardabweichungen Chargen Spalt unten</a:t>
            </a:r>
          </a:p>
        </c:rich>
      </c:tx>
    </c:title>
    <c:view3D>
      <c:rAngAx val="1"/>
    </c:view3D>
    <c:plotArea>
      <c:layout/>
      <c:bar3DChart>
        <c:barDir val="col"/>
        <c:grouping val="clustered"/>
        <c:ser>
          <c:idx val="0"/>
          <c:order val="0"/>
          <c:tx>
            <c:strRef>
              <c:f>'Spalt untenF13 Serie'!$C$57</c:f>
              <c:strCache>
                <c:ptCount val="1"/>
                <c:pt idx="0">
                  <c:v>Serie</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Serie'!$E$57:$L$57</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1"/>
          <c:order val="1"/>
          <c:tx>
            <c:strRef>
              <c:f>'Spalt untenF13 Serie'!$C$58</c:f>
              <c:strCache>
                <c:ptCount val="1"/>
                <c:pt idx="0">
                  <c:v>Charge 2</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Serie'!$E$58:$L$58</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er>
          <c:idx val="2"/>
          <c:order val="2"/>
          <c:tx>
            <c:strRef>
              <c:f>'Spalt untenF13 Serie'!$C$59</c:f>
              <c:strCache>
                <c:ptCount val="1"/>
                <c:pt idx="0">
                  <c:v>Charge 1</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Serie'!$E$59:$L$59</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75517952"/>
        <c:axId val="75519872"/>
        <c:axId val="0"/>
      </c:bar3DChart>
      <c:catAx>
        <c:axId val="75517952"/>
        <c:scaling>
          <c:orientation val="minMax"/>
        </c:scaling>
        <c:axPos val="b"/>
        <c:title>
          <c:tx>
            <c:rich>
              <a:bodyPr/>
              <a:lstStyle/>
              <a:p>
                <a:pPr>
                  <a:defRPr/>
                </a:pPr>
                <a:r>
                  <a:rPr lang="en-US"/>
                  <a:t>Messpunkte</a:t>
                </a:r>
              </a:p>
            </c:rich>
          </c:tx>
        </c:title>
        <c:tickLblPos val="nextTo"/>
        <c:crossAx val="75519872"/>
        <c:crosses val="autoZero"/>
        <c:auto val="1"/>
        <c:lblAlgn val="ctr"/>
        <c:lblOffset val="100"/>
      </c:catAx>
      <c:valAx>
        <c:axId val="7551987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55179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Mittelwerte Chargen Spalt unten</a:t>
            </a:r>
          </a:p>
        </c:rich>
      </c:tx>
    </c:title>
    <c:view3D>
      <c:rAngAx val="1"/>
    </c:view3D>
    <c:plotArea>
      <c:layout/>
      <c:bar3DChart>
        <c:barDir val="col"/>
        <c:grouping val="clustered"/>
        <c:ser>
          <c:idx val="0"/>
          <c:order val="0"/>
          <c:tx>
            <c:strRef>
              <c:f>'Spalt untenF13 Serie'!$C$114</c:f>
              <c:strCache>
                <c:ptCount val="1"/>
                <c:pt idx="0">
                  <c:v>Serie</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Serie'!$E$114:$L$114</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1"/>
          <c:order val="1"/>
          <c:tx>
            <c:strRef>
              <c:f>'Spalt untenF13 Serie'!$C$115</c:f>
              <c:strCache>
                <c:ptCount val="1"/>
                <c:pt idx="0">
                  <c:v>Charge 2</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Serie'!$E$115:$L$115</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er>
          <c:idx val="2"/>
          <c:order val="2"/>
          <c:tx>
            <c:strRef>
              <c:f>'Spalt untenF13 Serie'!$C$116</c:f>
              <c:strCache>
                <c:ptCount val="1"/>
                <c:pt idx="0">
                  <c:v>Charge 1</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Serie'!$E$116:$L$116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75440128"/>
        <c:axId val="75442048"/>
        <c:axId val="0"/>
      </c:bar3DChart>
      <c:catAx>
        <c:axId val="75440128"/>
        <c:scaling>
          <c:orientation val="minMax"/>
        </c:scaling>
        <c:axPos val="b"/>
        <c:title>
          <c:tx>
            <c:rich>
              <a:bodyPr/>
              <a:lstStyle/>
              <a:p>
                <a:pPr>
                  <a:defRPr/>
                </a:pPr>
                <a:r>
                  <a:rPr lang="en-US"/>
                  <a:t>Messpunkte</a:t>
                </a:r>
              </a:p>
            </c:rich>
          </c:tx>
        </c:title>
        <c:tickLblPos val="nextTo"/>
        <c:crossAx val="75442048"/>
        <c:crosses val="autoZero"/>
        <c:auto val="1"/>
        <c:lblAlgn val="ctr"/>
        <c:lblOffset val="100"/>
      </c:catAx>
      <c:valAx>
        <c:axId val="75442048"/>
        <c:scaling>
          <c:orientation val="minMax"/>
        </c:scaling>
        <c:axPos val="l"/>
        <c:majorGridlines/>
        <c:title>
          <c:tx>
            <c:rich>
              <a:bodyPr rot="-5400000" vert="horz"/>
              <a:lstStyle/>
              <a:p>
                <a:pPr>
                  <a:defRPr/>
                </a:pPr>
                <a:r>
                  <a:rPr lang="en-US"/>
                  <a:t>Mittelwert [mm]</a:t>
                </a:r>
              </a:p>
            </c:rich>
          </c:tx>
        </c:title>
        <c:numFmt formatCode="General" sourceLinked="1"/>
        <c:tickLblPos val="nextTo"/>
        <c:crossAx val="754401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Spalt unten</a:t>
            </a:r>
          </a:p>
        </c:rich>
      </c:tx>
    </c:title>
    <c:plotArea>
      <c:layout>
        <c:manualLayout>
          <c:layoutTarget val="inner"/>
          <c:xMode val="edge"/>
          <c:yMode val="edge"/>
          <c:x val="7.4558952075056473E-2"/>
          <c:y val="8.9218171358717152E-2"/>
          <c:w val="0.77271636572474856"/>
          <c:h val="0.84410365656348996"/>
        </c:manualLayout>
      </c:layout>
      <c:lineChart>
        <c:grouping val="standard"/>
        <c:ser>
          <c:idx val="0"/>
          <c:order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Serie'!$D$5:$M$5</c:f>
              <c:numCache>
                <c:formatCode>General</c:formatCode>
                <c:ptCount val="10"/>
                <c:pt idx="0">
                  <c:v>0.15</c:v>
                </c:pt>
                <c:pt idx="1">
                  <c:v>-1.08</c:v>
                </c:pt>
                <c:pt idx="2">
                  <c:v>-1.21</c:v>
                </c:pt>
                <c:pt idx="3">
                  <c:v>-0.7</c:v>
                </c:pt>
                <c:pt idx="4">
                  <c:v>-1.02</c:v>
                </c:pt>
                <c:pt idx="5">
                  <c:v>-0.96</c:v>
                </c:pt>
                <c:pt idx="6">
                  <c:v>-0.85</c:v>
                </c:pt>
                <c:pt idx="7">
                  <c:v>-1.28</c:v>
                </c:pt>
                <c:pt idx="8">
                  <c:v>-1.51</c:v>
                </c:pt>
                <c:pt idx="9">
                  <c:v>0.28999999999999998</c:v>
                </c:pt>
              </c:numCache>
            </c:numRef>
          </c:val>
        </c:ser>
        <c:ser>
          <c:idx val="1"/>
          <c:order val="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Serie'!$D$6:$M$6</c:f>
              <c:numCache>
                <c:formatCode>General</c:formatCode>
                <c:ptCount val="10"/>
                <c:pt idx="0">
                  <c:v>-0.1</c:v>
                </c:pt>
                <c:pt idx="1">
                  <c:v>-1.1100000000000001</c:v>
                </c:pt>
                <c:pt idx="2">
                  <c:v>-1.2</c:v>
                </c:pt>
                <c:pt idx="3">
                  <c:v>-0.63</c:v>
                </c:pt>
                <c:pt idx="4">
                  <c:v>-0.63</c:v>
                </c:pt>
                <c:pt idx="5">
                  <c:v>-0.86</c:v>
                </c:pt>
                <c:pt idx="6">
                  <c:v>-0.76</c:v>
                </c:pt>
                <c:pt idx="7">
                  <c:v>-1.19</c:v>
                </c:pt>
                <c:pt idx="8">
                  <c:v>-1.47</c:v>
                </c:pt>
                <c:pt idx="9">
                  <c:v>0.27</c:v>
                </c:pt>
              </c:numCache>
            </c:numRef>
          </c:val>
        </c:ser>
        <c:ser>
          <c:idx val="2"/>
          <c:order val="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Serie'!$D$7:$M$7</c:f>
              <c:numCache>
                <c:formatCode>General</c:formatCode>
                <c:ptCount val="10"/>
                <c:pt idx="0">
                  <c:v>0.14000000000000001</c:v>
                </c:pt>
                <c:pt idx="1">
                  <c:v>-1.1200000000000001</c:v>
                </c:pt>
                <c:pt idx="2">
                  <c:v>-1.24</c:v>
                </c:pt>
                <c:pt idx="3">
                  <c:v>-0.69</c:v>
                </c:pt>
                <c:pt idx="4">
                  <c:v>-0.99</c:v>
                </c:pt>
                <c:pt idx="5">
                  <c:v>-0.92</c:v>
                </c:pt>
                <c:pt idx="6">
                  <c:v>-0.8</c:v>
                </c:pt>
                <c:pt idx="7">
                  <c:v>-1.22</c:v>
                </c:pt>
                <c:pt idx="8">
                  <c:v>-1.47</c:v>
                </c:pt>
                <c:pt idx="9">
                  <c:v>0.26</c:v>
                </c:pt>
              </c:numCache>
            </c:numRef>
          </c:val>
        </c:ser>
        <c:ser>
          <c:idx val="3"/>
          <c:order val="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Serie'!$D$8:$M$8</c:f>
              <c:numCache>
                <c:formatCode>General</c:formatCode>
                <c:ptCount val="10"/>
                <c:pt idx="0">
                  <c:v>0.03</c:v>
                </c:pt>
                <c:pt idx="1">
                  <c:v>-1.19</c:v>
                </c:pt>
                <c:pt idx="2">
                  <c:v>-1.28</c:v>
                </c:pt>
                <c:pt idx="3">
                  <c:v>-0.67</c:v>
                </c:pt>
                <c:pt idx="4">
                  <c:v>-0.99</c:v>
                </c:pt>
                <c:pt idx="5">
                  <c:v>-0.93</c:v>
                </c:pt>
                <c:pt idx="6">
                  <c:v>-0.81</c:v>
                </c:pt>
                <c:pt idx="7">
                  <c:v>-1.26</c:v>
                </c:pt>
                <c:pt idx="8">
                  <c:v>-1.49</c:v>
                </c:pt>
                <c:pt idx="9">
                  <c:v>0.27</c:v>
                </c:pt>
              </c:numCache>
            </c:numRef>
          </c:val>
        </c:ser>
        <c:ser>
          <c:idx val="4"/>
          <c:order val="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Serie'!$D$9:$M$9</c:f>
              <c:numCache>
                <c:formatCode>General</c:formatCode>
                <c:ptCount val="10"/>
                <c:pt idx="0">
                  <c:v>0.11</c:v>
                </c:pt>
                <c:pt idx="1">
                  <c:v>-1.1599999999999999</c:v>
                </c:pt>
                <c:pt idx="2">
                  <c:v>-1.32</c:v>
                </c:pt>
                <c:pt idx="3">
                  <c:v>-0.71</c:v>
                </c:pt>
                <c:pt idx="4">
                  <c:v>-0.97</c:v>
                </c:pt>
                <c:pt idx="5">
                  <c:v>-0.92</c:v>
                </c:pt>
                <c:pt idx="6">
                  <c:v>-1.1100000000000001</c:v>
                </c:pt>
                <c:pt idx="7">
                  <c:v>-1.24</c:v>
                </c:pt>
                <c:pt idx="8">
                  <c:v>-1.45</c:v>
                </c:pt>
                <c:pt idx="9">
                  <c:v>0.18</c:v>
                </c:pt>
              </c:numCache>
            </c:numRef>
          </c:val>
        </c:ser>
        <c:ser>
          <c:idx val="5"/>
          <c:order val="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Serie'!$D$10:$M$10</c:f>
              <c:numCache>
                <c:formatCode>General</c:formatCode>
                <c:ptCount val="10"/>
                <c:pt idx="0">
                  <c:v>-0.02</c:v>
                </c:pt>
                <c:pt idx="1">
                  <c:v>-1.23</c:v>
                </c:pt>
                <c:pt idx="2">
                  <c:v>-1.22</c:v>
                </c:pt>
                <c:pt idx="3">
                  <c:v>-0.6</c:v>
                </c:pt>
                <c:pt idx="4">
                  <c:v>-0.81</c:v>
                </c:pt>
                <c:pt idx="5">
                  <c:v>-0.73</c:v>
                </c:pt>
                <c:pt idx="6">
                  <c:v>-0.63</c:v>
                </c:pt>
                <c:pt idx="7">
                  <c:v>-1.03</c:v>
                </c:pt>
                <c:pt idx="8">
                  <c:v>-1.34</c:v>
                </c:pt>
                <c:pt idx="9">
                  <c:v>0.31</c:v>
                </c:pt>
              </c:numCache>
            </c:numRef>
          </c:val>
        </c:ser>
        <c:ser>
          <c:idx val="6"/>
          <c:order val="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Serie'!$D$11:$M$11</c:f>
              <c:numCache>
                <c:formatCode>General</c:formatCode>
                <c:ptCount val="10"/>
                <c:pt idx="0">
                  <c:v>-0.04</c:v>
                </c:pt>
                <c:pt idx="1">
                  <c:v>-1.22</c:v>
                </c:pt>
                <c:pt idx="2">
                  <c:v>-1.29</c:v>
                </c:pt>
                <c:pt idx="3">
                  <c:v>-0.7</c:v>
                </c:pt>
                <c:pt idx="4">
                  <c:v>-0.96</c:v>
                </c:pt>
                <c:pt idx="5">
                  <c:v>-0.89</c:v>
                </c:pt>
                <c:pt idx="6">
                  <c:v>-0.84</c:v>
                </c:pt>
                <c:pt idx="7">
                  <c:v>-1.24</c:v>
                </c:pt>
                <c:pt idx="8">
                  <c:v>-1.51</c:v>
                </c:pt>
                <c:pt idx="9">
                  <c:v>0.22</c:v>
                </c:pt>
              </c:numCache>
            </c:numRef>
          </c:val>
        </c:ser>
        <c:ser>
          <c:idx val="7"/>
          <c:order val="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Serie'!$D$12:$M$12</c:f>
              <c:numCache>
                <c:formatCode>General</c:formatCode>
                <c:ptCount val="10"/>
                <c:pt idx="0">
                  <c:v>0.01</c:v>
                </c:pt>
                <c:pt idx="1">
                  <c:v>-1.17</c:v>
                </c:pt>
                <c:pt idx="2">
                  <c:v>-1.32</c:v>
                </c:pt>
                <c:pt idx="3">
                  <c:v>-0.68</c:v>
                </c:pt>
                <c:pt idx="4">
                  <c:v>-0.94</c:v>
                </c:pt>
                <c:pt idx="5">
                  <c:v>-0.89</c:v>
                </c:pt>
                <c:pt idx="6">
                  <c:v>-0.86</c:v>
                </c:pt>
                <c:pt idx="7">
                  <c:v>-1.27</c:v>
                </c:pt>
                <c:pt idx="8">
                  <c:v>-1.51</c:v>
                </c:pt>
                <c:pt idx="9">
                  <c:v>0.21</c:v>
                </c:pt>
              </c:numCache>
            </c:numRef>
          </c:val>
        </c:ser>
        <c:ser>
          <c:idx val="8"/>
          <c:order val="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Serie'!$D$13:$M$13</c:f>
              <c:numCache>
                <c:formatCode>General</c:formatCode>
                <c:ptCount val="10"/>
                <c:pt idx="0">
                  <c:v>-0.25</c:v>
                </c:pt>
                <c:pt idx="1">
                  <c:v>-1.19</c:v>
                </c:pt>
                <c:pt idx="2">
                  <c:v>-1.2</c:v>
                </c:pt>
                <c:pt idx="3">
                  <c:v>-0.63</c:v>
                </c:pt>
                <c:pt idx="4">
                  <c:v>-0.84</c:v>
                </c:pt>
                <c:pt idx="5">
                  <c:v>-0.83</c:v>
                </c:pt>
                <c:pt idx="6">
                  <c:v>-0.83</c:v>
                </c:pt>
                <c:pt idx="7">
                  <c:v>-1.29</c:v>
                </c:pt>
                <c:pt idx="8">
                  <c:v>-1.45</c:v>
                </c:pt>
                <c:pt idx="9">
                  <c:v>-0.02</c:v>
                </c:pt>
              </c:numCache>
            </c:numRef>
          </c:val>
        </c:ser>
        <c:ser>
          <c:idx val="9"/>
          <c:order val="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Serie'!$D$14:$M$14</c:f>
              <c:numCache>
                <c:formatCode>General</c:formatCode>
                <c:ptCount val="10"/>
                <c:pt idx="0">
                  <c:v>0.01</c:v>
                </c:pt>
                <c:pt idx="1">
                  <c:v>-1.1499999999999999</c:v>
                </c:pt>
                <c:pt idx="2">
                  <c:v>-1.21</c:v>
                </c:pt>
                <c:pt idx="3">
                  <c:v>-0.67</c:v>
                </c:pt>
                <c:pt idx="4">
                  <c:v>-0.92</c:v>
                </c:pt>
                <c:pt idx="5">
                  <c:v>-0.87</c:v>
                </c:pt>
                <c:pt idx="6">
                  <c:v>-0.84</c:v>
                </c:pt>
                <c:pt idx="7">
                  <c:v>-1.18</c:v>
                </c:pt>
                <c:pt idx="8">
                  <c:v>-1.5</c:v>
                </c:pt>
                <c:pt idx="9">
                  <c:v>0.21</c:v>
                </c:pt>
              </c:numCache>
            </c:numRef>
          </c:val>
        </c:ser>
        <c:ser>
          <c:idx val="10"/>
          <c:order val="1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Serie'!$D$15:$M$15</c:f>
              <c:numCache>
                <c:formatCode>General</c:formatCode>
                <c:ptCount val="10"/>
                <c:pt idx="0">
                  <c:v>0</c:v>
                </c:pt>
                <c:pt idx="1">
                  <c:v>-1.18</c:v>
                </c:pt>
                <c:pt idx="2">
                  <c:v>-1.37</c:v>
                </c:pt>
                <c:pt idx="3">
                  <c:v>-0.69</c:v>
                </c:pt>
                <c:pt idx="4">
                  <c:v>-0.95</c:v>
                </c:pt>
                <c:pt idx="5">
                  <c:v>-0.88</c:v>
                </c:pt>
                <c:pt idx="6">
                  <c:v>-0.83</c:v>
                </c:pt>
                <c:pt idx="7">
                  <c:v>-1.28</c:v>
                </c:pt>
                <c:pt idx="8">
                  <c:v>-1.55</c:v>
                </c:pt>
                <c:pt idx="9">
                  <c:v>0.18</c:v>
                </c:pt>
              </c:numCache>
            </c:numRef>
          </c:val>
        </c:ser>
        <c:ser>
          <c:idx val="11"/>
          <c:order val="1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Serie'!$D$16:$M$16</c:f>
              <c:numCache>
                <c:formatCode>General</c:formatCode>
                <c:ptCount val="10"/>
                <c:pt idx="0">
                  <c:v>0.03</c:v>
                </c:pt>
                <c:pt idx="1">
                  <c:v>-1.17</c:v>
                </c:pt>
                <c:pt idx="2">
                  <c:v>-1.34</c:v>
                </c:pt>
                <c:pt idx="3">
                  <c:v>-0.68</c:v>
                </c:pt>
                <c:pt idx="4">
                  <c:v>-0.95</c:v>
                </c:pt>
                <c:pt idx="5">
                  <c:v>-0.89</c:v>
                </c:pt>
                <c:pt idx="6">
                  <c:v>-0.86</c:v>
                </c:pt>
                <c:pt idx="7">
                  <c:v>-1.28</c:v>
                </c:pt>
                <c:pt idx="8">
                  <c:v>-1.51</c:v>
                </c:pt>
                <c:pt idx="9">
                  <c:v>0.19</c:v>
                </c:pt>
              </c:numCache>
            </c:numRef>
          </c:val>
        </c:ser>
        <c:ser>
          <c:idx val="12"/>
          <c:order val="1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Serie'!$D$17:$M$17</c:f>
              <c:numCache>
                <c:formatCode>General</c:formatCode>
                <c:ptCount val="10"/>
                <c:pt idx="0">
                  <c:v>-0.16</c:v>
                </c:pt>
                <c:pt idx="1">
                  <c:v>-1.29</c:v>
                </c:pt>
                <c:pt idx="2">
                  <c:v>-1.45</c:v>
                </c:pt>
                <c:pt idx="3">
                  <c:v>-0.51</c:v>
                </c:pt>
                <c:pt idx="4">
                  <c:v>-0.99</c:v>
                </c:pt>
                <c:pt idx="5">
                  <c:v>-0.91</c:v>
                </c:pt>
                <c:pt idx="6">
                  <c:v>-0.86</c:v>
                </c:pt>
                <c:pt idx="7">
                  <c:v>-1.32</c:v>
                </c:pt>
                <c:pt idx="8">
                  <c:v>-1.57</c:v>
                </c:pt>
                <c:pt idx="9">
                  <c:v>0.17</c:v>
                </c:pt>
              </c:numCache>
            </c:numRef>
          </c:val>
        </c:ser>
        <c:ser>
          <c:idx val="13"/>
          <c:order val="1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Serie'!$D$18:$M$18</c:f>
              <c:numCache>
                <c:formatCode>General</c:formatCode>
                <c:ptCount val="10"/>
                <c:pt idx="0">
                  <c:v>0.02</c:v>
                </c:pt>
                <c:pt idx="1">
                  <c:v>-1.01</c:v>
                </c:pt>
                <c:pt idx="2">
                  <c:v>-1.34</c:v>
                </c:pt>
                <c:pt idx="3">
                  <c:v>-0.63</c:v>
                </c:pt>
                <c:pt idx="4">
                  <c:v>-0.96</c:v>
                </c:pt>
                <c:pt idx="5">
                  <c:v>-0.89</c:v>
                </c:pt>
                <c:pt idx="6">
                  <c:v>-0.85</c:v>
                </c:pt>
                <c:pt idx="7">
                  <c:v>-1.28</c:v>
                </c:pt>
                <c:pt idx="8">
                  <c:v>-1.56</c:v>
                </c:pt>
                <c:pt idx="9">
                  <c:v>0.16</c:v>
                </c:pt>
              </c:numCache>
            </c:numRef>
          </c:val>
        </c:ser>
        <c:ser>
          <c:idx val="14"/>
          <c:order val="1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Serie'!$D$19:$M$19</c:f>
              <c:numCache>
                <c:formatCode>General</c:formatCode>
                <c:ptCount val="10"/>
                <c:pt idx="0">
                  <c:v>-0.02</c:v>
                </c:pt>
                <c:pt idx="1">
                  <c:v>-1.22</c:v>
                </c:pt>
                <c:pt idx="2">
                  <c:v>-1.33</c:v>
                </c:pt>
                <c:pt idx="3">
                  <c:v>-0.68</c:v>
                </c:pt>
                <c:pt idx="4">
                  <c:v>-0.93</c:v>
                </c:pt>
                <c:pt idx="5">
                  <c:v>-0.89</c:v>
                </c:pt>
                <c:pt idx="6">
                  <c:v>-0.87</c:v>
                </c:pt>
                <c:pt idx="7">
                  <c:v>-1.23</c:v>
                </c:pt>
                <c:pt idx="8">
                  <c:v>-1.53</c:v>
                </c:pt>
                <c:pt idx="9">
                  <c:v>0.04</c:v>
                </c:pt>
              </c:numCache>
            </c:numRef>
          </c:val>
        </c:ser>
        <c:ser>
          <c:idx val="15"/>
          <c:order val="1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Serie'!$D$20:$M$20</c:f>
              <c:numCache>
                <c:formatCode>General</c:formatCode>
                <c:ptCount val="10"/>
                <c:pt idx="0">
                  <c:v>0.33</c:v>
                </c:pt>
                <c:pt idx="1">
                  <c:v>-1.0900000000000001</c:v>
                </c:pt>
                <c:pt idx="2">
                  <c:v>-1.17</c:v>
                </c:pt>
                <c:pt idx="3">
                  <c:v>-0.6</c:v>
                </c:pt>
                <c:pt idx="4">
                  <c:v>-0.71</c:v>
                </c:pt>
                <c:pt idx="5">
                  <c:v>-0.69</c:v>
                </c:pt>
                <c:pt idx="6">
                  <c:v>-0.71</c:v>
                </c:pt>
                <c:pt idx="7">
                  <c:v>-1.1599999999999999</c:v>
                </c:pt>
                <c:pt idx="8">
                  <c:v>-1.4</c:v>
                </c:pt>
                <c:pt idx="9">
                  <c:v>0.13</c:v>
                </c:pt>
              </c:numCache>
            </c:numRef>
          </c:val>
        </c:ser>
        <c:ser>
          <c:idx val="16"/>
          <c:order val="1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Serie'!$D$21:$M$21</c:f>
              <c:numCache>
                <c:formatCode>General</c:formatCode>
                <c:ptCount val="10"/>
                <c:pt idx="0">
                  <c:v>0.38</c:v>
                </c:pt>
                <c:pt idx="1">
                  <c:v>-1.1499999999999999</c:v>
                </c:pt>
                <c:pt idx="2">
                  <c:v>-1.32</c:v>
                </c:pt>
                <c:pt idx="3">
                  <c:v>-0.64</c:v>
                </c:pt>
                <c:pt idx="4">
                  <c:v>-0.85</c:v>
                </c:pt>
                <c:pt idx="5">
                  <c:v>-0.81</c:v>
                </c:pt>
                <c:pt idx="6">
                  <c:v>-0.77</c:v>
                </c:pt>
                <c:pt idx="7">
                  <c:v>-1.24</c:v>
                </c:pt>
                <c:pt idx="8">
                  <c:v>-1.54</c:v>
                </c:pt>
                <c:pt idx="9">
                  <c:v>0.38</c:v>
                </c:pt>
              </c:numCache>
            </c:numRef>
          </c:val>
        </c:ser>
        <c:ser>
          <c:idx val="17"/>
          <c:order val="1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Serie'!$D$22:$M$22</c:f>
              <c:numCache>
                <c:formatCode>General</c:formatCode>
                <c:ptCount val="10"/>
                <c:pt idx="0">
                  <c:v>0.61</c:v>
                </c:pt>
                <c:pt idx="1">
                  <c:v>-1.1200000000000001</c:v>
                </c:pt>
                <c:pt idx="2">
                  <c:v>-1.24</c:v>
                </c:pt>
                <c:pt idx="3">
                  <c:v>-0.55000000000000004</c:v>
                </c:pt>
                <c:pt idx="4">
                  <c:v>-0.79</c:v>
                </c:pt>
                <c:pt idx="5">
                  <c:v>-0.77</c:v>
                </c:pt>
                <c:pt idx="6">
                  <c:v>-0.71</c:v>
                </c:pt>
                <c:pt idx="7">
                  <c:v>-1.19</c:v>
                </c:pt>
                <c:pt idx="8">
                  <c:v>-1.51</c:v>
                </c:pt>
                <c:pt idx="9">
                  <c:v>0.37</c:v>
                </c:pt>
              </c:numCache>
            </c:numRef>
          </c:val>
        </c:ser>
        <c:ser>
          <c:idx val="18"/>
          <c:order val="1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Serie'!$D$23:$M$23</c:f>
              <c:numCache>
                <c:formatCode>General</c:formatCode>
                <c:ptCount val="10"/>
                <c:pt idx="0">
                  <c:v>0.42</c:v>
                </c:pt>
                <c:pt idx="1">
                  <c:v>-1.17</c:v>
                </c:pt>
                <c:pt idx="2">
                  <c:v>-1.27</c:v>
                </c:pt>
                <c:pt idx="3">
                  <c:v>-0.5</c:v>
                </c:pt>
                <c:pt idx="4">
                  <c:v>-0.7</c:v>
                </c:pt>
                <c:pt idx="5">
                  <c:v>-0.63</c:v>
                </c:pt>
                <c:pt idx="6">
                  <c:v>-0.65</c:v>
                </c:pt>
                <c:pt idx="7">
                  <c:v>-1.19</c:v>
                </c:pt>
                <c:pt idx="8">
                  <c:v>-1.5</c:v>
                </c:pt>
                <c:pt idx="9">
                  <c:v>0.48</c:v>
                </c:pt>
              </c:numCache>
            </c:numRef>
          </c:val>
        </c:ser>
        <c:ser>
          <c:idx val="19"/>
          <c:order val="1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Serie'!$D$24:$M$24</c:f>
              <c:numCache>
                <c:formatCode>General</c:formatCode>
                <c:ptCount val="10"/>
                <c:pt idx="0">
                  <c:v>0.56000000000000005</c:v>
                </c:pt>
                <c:pt idx="1">
                  <c:v>-1.03</c:v>
                </c:pt>
                <c:pt idx="2">
                  <c:v>-1.04</c:v>
                </c:pt>
                <c:pt idx="3">
                  <c:v>-0.48</c:v>
                </c:pt>
                <c:pt idx="4">
                  <c:v>-0.71</c:v>
                </c:pt>
                <c:pt idx="5">
                  <c:v>-0.67</c:v>
                </c:pt>
                <c:pt idx="6">
                  <c:v>-0.73</c:v>
                </c:pt>
                <c:pt idx="7">
                  <c:v>-0.94</c:v>
                </c:pt>
                <c:pt idx="8">
                  <c:v>-1.32</c:v>
                </c:pt>
                <c:pt idx="9">
                  <c:v>0.3</c:v>
                </c:pt>
              </c:numCache>
            </c:numRef>
          </c:val>
        </c:ser>
        <c:marker val="1"/>
        <c:axId val="75625600"/>
        <c:axId val="75627520"/>
      </c:lineChart>
      <c:catAx>
        <c:axId val="75625600"/>
        <c:scaling>
          <c:orientation val="minMax"/>
        </c:scaling>
        <c:axPos val="b"/>
        <c:title>
          <c:tx>
            <c:rich>
              <a:bodyPr/>
              <a:lstStyle/>
              <a:p>
                <a:pPr>
                  <a:defRPr/>
                </a:pPr>
                <a:r>
                  <a:rPr lang="en-US"/>
                  <a:t>Messpunkte</a:t>
                </a:r>
              </a:p>
            </c:rich>
          </c:tx>
        </c:title>
        <c:tickLblPos val="nextTo"/>
        <c:crossAx val="75627520"/>
        <c:crosses val="autoZero"/>
        <c:auto val="1"/>
        <c:lblAlgn val="ctr"/>
        <c:lblOffset val="100"/>
      </c:catAx>
      <c:valAx>
        <c:axId val="75627520"/>
        <c:scaling>
          <c:orientation val="minMax"/>
        </c:scaling>
        <c:axPos val="l"/>
        <c:majorGridlines/>
        <c:title>
          <c:tx>
            <c:rich>
              <a:bodyPr rot="-5400000" vert="horz"/>
              <a:lstStyle/>
              <a:p>
                <a:pPr>
                  <a:defRPr/>
                </a:pPr>
                <a:r>
                  <a:rPr lang="en-US"/>
                  <a:t>Messwerte [mm]</a:t>
                </a:r>
              </a:p>
            </c:rich>
          </c:tx>
        </c:title>
        <c:numFmt formatCode="General" sourceLinked="1"/>
        <c:tickLblPos val="nextTo"/>
        <c:crossAx val="756256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2485248"/>
        <c:axId val="62487168"/>
        <c:axId val="0"/>
      </c:bar3DChart>
      <c:catAx>
        <c:axId val="62485248"/>
        <c:scaling>
          <c:orientation val="minMax"/>
        </c:scaling>
        <c:axPos val="b"/>
        <c:title>
          <c:tx>
            <c:rich>
              <a:bodyPr/>
              <a:lstStyle/>
              <a:p>
                <a:pPr>
                  <a:defRPr/>
                </a:pPr>
                <a:r>
                  <a:rPr lang="en-US"/>
                  <a:t>Messpunkte</a:t>
                </a:r>
              </a:p>
            </c:rich>
          </c:tx>
        </c:title>
        <c:tickLblPos val="nextTo"/>
        <c:crossAx val="62487168"/>
        <c:crosses val="autoZero"/>
        <c:auto val="1"/>
        <c:lblAlgn val="ctr"/>
        <c:lblOffset val="100"/>
      </c:catAx>
      <c:valAx>
        <c:axId val="62487168"/>
        <c:scaling>
          <c:orientation val="minMax"/>
        </c:scaling>
        <c:axPos val="l"/>
        <c:majorGridlines/>
        <c:title>
          <c:tx>
            <c:rich>
              <a:bodyPr rot="-5400000" vert="horz"/>
              <a:lstStyle/>
              <a:p>
                <a:pPr>
                  <a:defRPr/>
                </a:pPr>
                <a:r>
                  <a:rPr lang="en-US"/>
                  <a:t>Mittelwert [mm]</a:t>
                </a:r>
              </a:p>
            </c:rich>
          </c:tx>
        </c:title>
        <c:numFmt formatCode="General" sourceLinked="1"/>
        <c:tickLblPos val="nextTo"/>
        <c:crossAx val="624852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Standardabweichung/Mindestzugfestigkeit "Kontur</a:t>
            </a:r>
            <a:r>
              <a:rPr lang="en-US" b="1" i="1" baseline="0"/>
              <a:t> </a:t>
            </a:r>
            <a:r>
              <a:rPr lang="en-US" b="1" i="1"/>
              <a:t>aussen" relativiert</a:t>
            </a:r>
          </a:p>
        </c:rich>
      </c:tx>
    </c:title>
    <c:plotArea>
      <c:layout/>
      <c:scatterChart>
        <c:scatterStyle val="smoothMarker"/>
        <c:ser>
          <c:idx val="0"/>
          <c:order val="0"/>
          <c:tx>
            <c:strRef>
              <c:f>'Relativierung Parameter'!$C$10</c:f>
              <c:strCache>
                <c:ptCount val="1"/>
                <c:pt idx="0">
                  <c:v>F17</c:v>
                </c:pt>
              </c:strCache>
            </c:strRef>
          </c:tx>
          <c:spPr>
            <a:ln w="38100" cmpd="sng">
              <a:solidFill>
                <a:srgbClr val="FF000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Parameter'!$D$10:$M$10</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yVal>
          <c:smooth val="1"/>
        </c:ser>
        <c:ser>
          <c:idx val="1"/>
          <c:order val="1"/>
          <c:tx>
            <c:strRef>
              <c:f>'Relativierung Parameter'!$C$11</c:f>
              <c:strCache>
                <c:ptCount val="1"/>
                <c:pt idx="0">
                  <c:v>Fxx</c:v>
                </c:pt>
              </c:strCache>
            </c:strRef>
          </c:tx>
          <c:spPr>
            <a:ln w="38100">
              <a:solidFill>
                <a:srgbClr val="00B0F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Parameter'!$D$11:$M$11</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yVal>
          <c:smooth val="1"/>
        </c:ser>
        <c:ser>
          <c:idx val="2"/>
          <c:order val="2"/>
          <c:tx>
            <c:strRef>
              <c:f>'Relativierung Parameter'!$C$12</c:f>
              <c:strCache>
                <c:ptCount val="1"/>
                <c:pt idx="0">
                  <c:v>F13serie</c:v>
                </c:pt>
              </c:strCache>
            </c:strRef>
          </c:tx>
          <c:spPr>
            <a:ln w="38100">
              <a:solidFill>
                <a:schemeClr val="tx1"/>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Parameter'!$D$12:$M$12</c:f>
              <c:numCache>
                <c:formatCode>General</c:formatCode>
                <c:ptCount val="10"/>
                <c:pt idx="0">
                  <c:v>149.30000000000001</c:v>
                </c:pt>
                <c:pt idx="1">
                  <c:v>149.30000000000001</c:v>
                </c:pt>
                <c:pt idx="2">
                  <c:v>149.30000000000001</c:v>
                </c:pt>
                <c:pt idx="3">
                  <c:v>149.30000000000001</c:v>
                </c:pt>
                <c:pt idx="4">
                  <c:v>149.30000000000001</c:v>
                </c:pt>
                <c:pt idx="5">
                  <c:v>149.30000000000001</c:v>
                </c:pt>
                <c:pt idx="6">
                  <c:v>149.30000000000001</c:v>
                </c:pt>
                <c:pt idx="7">
                  <c:v>149.30000000000001</c:v>
                </c:pt>
                <c:pt idx="8">
                  <c:v>149.30000000000001</c:v>
                </c:pt>
                <c:pt idx="9">
                  <c:v>149.30000000000001</c:v>
                </c:pt>
              </c:numCache>
            </c:numRef>
          </c:yVal>
          <c:smooth val="1"/>
        </c:ser>
        <c:axId val="76428032"/>
        <c:axId val="76429952"/>
      </c:scatterChart>
      <c:scatterChart>
        <c:scatterStyle val="smoothMarker"/>
        <c:ser>
          <c:idx val="3"/>
          <c:order val="3"/>
          <c:tx>
            <c:strRef>
              <c:f>'Relativierung Parameter'!$C$13</c:f>
              <c:strCache>
                <c:ptCount val="1"/>
                <c:pt idx="0">
                  <c:v>F17</c:v>
                </c:pt>
              </c:strCache>
            </c:strRef>
          </c:tx>
          <c:spPr>
            <a:ln w="38100">
              <a:solidFill>
                <a:srgbClr val="FF0000"/>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Parameter'!$D$13:$M$13</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yVal>
          <c:smooth val="1"/>
        </c:ser>
        <c:ser>
          <c:idx val="4"/>
          <c:order val="4"/>
          <c:tx>
            <c:strRef>
              <c:f>'Relativierung Parameter'!$C$14</c:f>
              <c:strCache>
                <c:ptCount val="1"/>
                <c:pt idx="0">
                  <c:v>Fxx</c:v>
                </c:pt>
              </c:strCache>
            </c:strRef>
          </c:tx>
          <c:spPr>
            <a:ln w="38100"/>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Parameter'!$D$14:$M$14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Parameter'!$C$15</c:f>
              <c:strCache>
                <c:ptCount val="1"/>
                <c:pt idx="0">
                  <c:v>F13serie</c:v>
                </c:pt>
              </c:strCache>
            </c:strRef>
          </c:tx>
          <c:spPr>
            <a:ln w="38100">
              <a:solidFill>
                <a:schemeClr val="tx1"/>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Parameter'!$D$15:$M$15</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76450432"/>
        <c:axId val="76448512"/>
      </c:scatterChart>
      <c:valAx>
        <c:axId val="76428032"/>
        <c:scaling>
          <c:orientation val="minMax"/>
        </c:scaling>
        <c:axPos val="b"/>
        <c:title>
          <c:tx>
            <c:rich>
              <a:bodyPr/>
              <a:lstStyle/>
              <a:p>
                <a:pPr>
                  <a:defRPr/>
                </a:pPr>
                <a:r>
                  <a:rPr lang="en-US" sz="1400"/>
                  <a:t>Messpunkte</a:t>
                </a:r>
              </a:p>
            </c:rich>
          </c:tx>
        </c:title>
        <c:tickLblPos val="nextTo"/>
        <c:crossAx val="76429952"/>
        <c:crosses val="autoZero"/>
        <c:crossBetween val="midCat"/>
      </c:valAx>
      <c:valAx>
        <c:axId val="76429952"/>
        <c:scaling>
          <c:orientation val="minMax"/>
        </c:scaling>
        <c:axPos val="l"/>
        <c:majorGridlines/>
        <c:title>
          <c:tx>
            <c:rich>
              <a:bodyPr rot="-5400000" vert="horz"/>
              <a:lstStyle/>
              <a:p>
                <a:pPr>
                  <a:defRPr/>
                </a:pPr>
                <a:r>
                  <a:rPr lang="en-US" sz="1400"/>
                  <a:t>Mindestzugfestigkeit Rm [N/mm²]</a:t>
                </a:r>
              </a:p>
            </c:rich>
          </c:tx>
        </c:title>
        <c:numFmt formatCode="General" sourceLinked="1"/>
        <c:tickLblPos val="nextTo"/>
        <c:crossAx val="76428032"/>
        <c:crosses val="autoZero"/>
        <c:crossBetween val="midCat"/>
      </c:valAx>
      <c:valAx>
        <c:axId val="76448512"/>
        <c:scaling>
          <c:orientation val="minMax"/>
        </c:scaling>
        <c:axPos val="r"/>
        <c:title>
          <c:tx>
            <c:rich>
              <a:bodyPr rot="-5400000" vert="horz"/>
              <a:lstStyle/>
              <a:p>
                <a:pPr>
                  <a:defRPr/>
                </a:pPr>
                <a:r>
                  <a:rPr lang="en-US" sz="1400"/>
                  <a:t>Standardabweichung [mm]</a:t>
                </a:r>
              </a:p>
            </c:rich>
          </c:tx>
        </c:title>
        <c:numFmt formatCode="General" sourceLinked="1"/>
        <c:tickLblPos val="nextTo"/>
        <c:crossAx val="76450432"/>
        <c:crosses val="max"/>
        <c:crossBetween val="midCat"/>
      </c:valAx>
      <c:valAx>
        <c:axId val="76450432"/>
        <c:scaling>
          <c:orientation val="minMax"/>
        </c:scaling>
        <c:delete val="1"/>
        <c:axPos val="b"/>
        <c:tickLblPos val="none"/>
        <c:crossAx val="76448512"/>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1800" i="1"/>
            </a:pPr>
            <a:r>
              <a:rPr lang="en-US" sz="1800" i="1"/>
              <a:t>Standardabweichung/Streckgrenze "Kontur aussen" relativiert</a:t>
            </a:r>
          </a:p>
        </c:rich>
      </c:tx>
    </c:title>
    <c:plotArea>
      <c:layout/>
      <c:lineChart>
        <c:grouping val="standard"/>
        <c:ser>
          <c:idx val="0"/>
          <c:order val="0"/>
          <c:tx>
            <c:strRef>
              <c:f>'Relativierung Parameter'!$C$44</c:f>
              <c:strCache>
                <c:ptCount val="1"/>
                <c:pt idx="0">
                  <c:v>F17</c:v>
                </c:pt>
              </c:strCache>
            </c:strRef>
          </c:tx>
          <c:spPr>
            <a:ln w="31750">
              <a:solidFill>
                <a:srgbClr val="0070C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Parameter'!$D$44:$M$44</c:f>
              <c:numCache>
                <c:formatCode>General</c:formatCode>
                <c:ptCount val="10"/>
                <c:pt idx="0">
                  <c:v>85.55</c:v>
                </c:pt>
                <c:pt idx="1">
                  <c:v>85.55</c:v>
                </c:pt>
                <c:pt idx="2">
                  <c:v>85.55</c:v>
                </c:pt>
                <c:pt idx="3">
                  <c:v>85.55</c:v>
                </c:pt>
                <c:pt idx="4">
                  <c:v>85.55</c:v>
                </c:pt>
                <c:pt idx="5">
                  <c:v>85.55</c:v>
                </c:pt>
                <c:pt idx="6">
                  <c:v>85.55</c:v>
                </c:pt>
                <c:pt idx="7">
                  <c:v>85.55</c:v>
                </c:pt>
                <c:pt idx="8">
                  <c:v>85.55</c:v>
                </c:pt>
                <c:pt idx="9">
                  <c:v>85.55</c:v>
                </c:pt>
              </c:numCache>
            </c:numRef>
          </c:val>
          <c:smooth val="1"/>
        </c:ser>
        <c:ser>
          <c:idx val="1"/>
          <c:order val="1"/>
          <c:tx>
            <c:strRef>
              <c:f>'Relativierung Parameter'!$C$45</c:f>
              <c:strCache>
                <c:ptCount val="1"/>
                <c:pt idx="0">
                  <c:v>Fxx</c:v>
                </c:pt>
              </c:strCache>
            </c:strRef>
          </c:tx>
          <c:spPr>
            <a:ln w="31750">
              <a:solidFill>
                <a:srgbClr val="FF000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Parameter'!$D$45:$M$45</c:f>
              <c:numCache>
                <c:formatCode>General</c:formatCode>
                <c:ptCount val="10"/>
                <c:pt idx="0">
                  <c:v>74.650000000000006</c:v>
                </c:pt>
                <c:pt idx="1">
                  <c:v>74.650000000000006</c:v>
                </c:pt>
                <c:pt idx="2">
                  <c:v>74.650000000000006</c:v>
                </c:pt>
                <c:pt idx="3">
                  <c:v>74.650000000000006</c:v>
                </c:pt>
                <c:pt idx="4">
                  <c:v>74.650000000000006</c:v>
                </c:pt>
                <c:pt idx="5">
                  <c:v>74.650000000000006</c:v>
                </c:pt>
                <c:pt idx="6">
                  <c:v>74.650000000000006</c:v>
                </c:pt>
                <c:pt idx="7">
                  <c:v>74.650000000000006</c:v>
                </c:pt>
                <c:pt idx="8">
                  <c:v>74.650000000000006</c:v>
                </c:pt>
                <c:pt idx="9">
                  <c:v>74.650000000000006</c:v>
                </c:pt>
              </c:numCache>
            </c:numRef>
          </c:val>
          <c:smooth val="1"/>
        </c:ser>
        <c:ser>
          <c:idx val="2"/>
          <c:order val="2"/>
          <c:tx>
            <c:strRef>
              <c:f>'Relativierung Parameter'!$C$46</c:f>
              <c:strCache>
                <c:ptCount val="1"/>
                <c:pt idx="0">
                  <c:v>F13serie</c:v>
                </c:pt>
              </c:strCache>
            </c:strRef>
          </c:tx>
          <c:spPr>
            <a:ln w="31750">
              <a:solidFill>
                <a:srgbClr val="00B05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Parameter'!$D$46:$M$46</c:f>
              <c:numCache>
                <c:formatCode>General</c:formatCode>
                <c:ptCount val="10"/>
                <c:pt idx="0">
                  <c:v>70.55</c:v>
                </c:pt>
                <c:pt idx="1">
                  <c:v>70.55</c:v>
                </c:pt>
                <c:pt idx="2">
                  <c:v>70.55</c:v>
                </c:pt>
                <c:pt idx="3">
                  <c:v>70.55</c:v>
                </c:pt>
                <c:pt idx="4">
                  <c:v>70.55</c:v>
                </c:pt>
                <c:pt idx="5">
                  <c:v>70.55</c:v>
                </c:pt>
                <c:pt idx="6">
                  <c:v>70.55</c:v>
                </c:pt>
                <c:pt idx="7">
                  <c:v>70.55</c:v>
                </c:pt>
                <c:pt idx="8">
                  <c:v>70.55</c:v>
                </c:pt>
                <c:pt idx="9">
                  <c:v>70.55</c:v>
                </c:pt>
              </c:numCache>
            </c:numRef>
          </c:val>
          <c:smooth val="1"/>
        </c:ser>
        <c:marker val="1"/>
        <c:axId val="76622848"/>
        <c:axId val="76637696"/>
      </c:lineChart>
      <c:lineChart>
        <c:grouping val="standard"/>
        <c:ser>
          <c:idx val="3"/>
          <c:order val="3"/>
          <c:tx>
            <c:strRef>
              <c:f>'Relativierung Parameter'!$C$47</c:f>
              <c:strCache>
                <c:ptCount val="1"/>
                <c:pt idx="0">
                  <c:v>F17</c:v>
                </c:pt>
              </c:strCache>
            </c:strRef>
          </c:tx>
          <c:spPr>
            <a:ln w="19050">
              <a:solidFill>
                <a:srgbClr val="0070C0"/>
              </a:solidFill>
            </a:ln>
          </c:spPr>
          <c:marker>
            <c:symbol val="diamond"/>
            <c:size val="10"/>
            <c:spPr>
              <a:solidFill>
                <a:srgbClr val="0070C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4"/>
          <c:order val="4"/>
          <c:tx>
            <c:strRef>
              <c:f>'Relativierung Parameter'!$C$48</c:f>
              <c:strCache>
                <c:ptCount val="1"/>
                <c:pt idx="0">
                  <c:v>Fxx</c:v>
                </c:pt>
              </c:strCache>
            </c:strRef>
          </c:tx>
          <c:spPr>
            <a:ln w="22225">
              <a:solidFill>
                <a:srgbClr val="FF0000"/>
              </a:solidFill>
            </a:ln>
          </c:spPr>
          <c:marker>
            <c:symbol val="star"/>
            <c:size val="10"/>
            <c:spPr>
              <a:solidFill>
                <a:srgbClr val="FF000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5"/>
          <c:order val="5"/>
          <c:tx>
            <c:strRef>
              <c:f>'Relativierung Parameter'!$C$49</c:f>
              <c:strCache>
                <c:ptCount val="1"/>
                <c:pt idx="0">
                  <c:v>F13serie</c:v>
                </c:pt>
              </c:strCache>
            </c:strRef>
          </c:tx>
          <c:spPr>
            <a:ln w="19050">
              <a:solidFill>
                <a:srgbClr val="00B050"/>
              </a:solidFill>
            </a:ln>
          </c:spPr>
          <c:marker>
            <c:symbol val="triangle"/>
            <c:size val="10"/>
            <c:spPr>
              <a:solidFill>
                <a:srgbClr val="00B05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76649600"/>
        <c:axId val="76639616"/>
      </c:lineChart>
      <c:catAx>
        <c:axId val="76622848"/>
        <c:scaling>
          <c:orientation val="minMax"/>
        </c:scaling>
        <c:axPos val="b"/>
        <c:title>
          <c:tx>
            <c:rich>
              <a:bodyPr/>
              <a:lstStyle/>
              <a:p>
                <a:pPr>
                  <a:defRPr sz="1400" b="1"/>
                </a:pPr>
                <a:r>
                  <a:rPr lang="en-US" sz="1400" b="1"/>
                  <a:t>Messpunkte</a:t>
                </a:r>
              </a:p>
            </c:rich>
          </c:tx>
        </c:title>
        <c:tickLblPos val="nextTo"/>
        <c:crossAx val="76637696"/>
        <c:crosses val="autoZero"/>
        <c:auto val="1"/>
        <c:lblAlgn val="ctr"/>
        <c:lblOffset val="100"/>
      </c:catAx>
      <c:valAx>
        <c:axId val="76637696"/>
        <c:scaling>
          <c:orientation val="minMax"/>
        </c:scaling>
        <c:axPos val="l"/>
        <c:title>
          <c:tx>
            <c:rich>
              <a:bodyPr rot="-5400000" vert="horz"/>
              <a:lstStyle/>
              <a:p>
                <a:pPr>
                  <a:defRPr sz="1400" i="0"/>
                </a:pPr>
                <a:r>
                  <a:rPr lang="en-US" sz="1400" i="0"/>
                  <a:t>Streckgrenze Rp₀‚₂ [N/mm²]</a:t>
                </a:r>
              </a:p>
            </c:rich>
          </c:tx>
        </c:title>
        <c:numFmt formatCode="General" sourceLinked="1"/>
        <c:tickLblPos val="nextTo"/>
        <c:crossAx val="76622848"/>
        <c:crosses val="autoZero"/>
        <c:crossBetween val="between"/>
      </c:valAx>
      <c:valAx>
        <c:axId val="76639616"/>
        <c:scaling>
          <c:orientation val="minMax"/>
        </c:scaling>
        <c:axPos val="r"/>
        <c:numFmt formatCode="General" sourceLinked="1"/>
        <c:tickLblPos val="nextTo"/>
        <c:crossAx val="76649600"/>
        <c:crosses val="max"/>
        <c:crossBetween val="between"/>
      </c:valAx>
      <c:catAx>
        <c:axId val="76649600"/>
        <c:scaling>
          <c:orientation val="minMax"/>
        </c:scaling>
        <c:delete val="1"/>
        <c:axPos val="b"/>
        <c:tickLblPos val="none"/>
        <c:crossAx val="76639616"/>
        <c:crosses val="autoZero"/>
        <c:auto val="1"/>
        <c:lblAlgn val="ctr"/>
        <c:lblOffset val="100"/>
      </c:cat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2353484934259892"/>
          <c:y val="2.0639806072499132E-2"/>
          <c:w val="0.71435399410857559"/>
          <c:h val="0.81202885023956251"/>
        </c:manualLayout>
      </c:layout>
      <c:lineChart>
        <c:grouping val="standard"/>
        <c:ser>
          <c:idx val="0"/>
          <c:order val="0"/>
          <c:tx>
            <c:strRef>
              <c:f>'Relativierung Parameter'!$C$47</c:f>
              <c:strCache>
                <c:ptCount val="1"/>
                <c:pt idx="0">
                  <c:v>F17</c:v>
                </c:pt>
              </c:strCache>
            </c:strRef>
          </c:tx>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 Parameter'!$C$48</c:f>
              <c:strCache>
                <c:ptCount val="1"/>
                <c:pt idx="0">
                  <c:v>Fxx</c:v>
                </c:pt>
              </c:strCache>
            </c:strRef>
          </c:tx>
          <c:spPr>
            <a:ln>
              <a:solidFill>
                <a:srgbClr val="FF0000"/>
              </a:solidFill>
            </a:ln>
          </c:spPr>
          <c:marker>
            <c:symbol val="square"/>
            <c:size val="7"/>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 Parameter'!$C$49</c:f>
              <c:strCache>
                <c:ptCount val="1"/>
                <c:pt idx="0">
                  <c:v>F13serie</c:v>
                </c:pt>
              </c:strCache>
            </c:strRef>
          </c:tx>
          <c:spPr>
            <a:ln>
              <a:solidFill>
                <a:srgbClr val="00B050"/>
              </a:solidFill>
            </a:ln>
          </c:spPr>
          <c:marker>
            <c:symbol val="triangle"/>
            <c:size val="7"/>
            <c:spPr>
              <a:solidFill>
                <a:srgbClr val="00B05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76556160"/>
        <c:axId val="76571008"/>
      </c:lineChart>
      <c:catAx>
        <c:axId val="76556160"/>
        <c:scaling>
          <c:orientation val="minMax"/>
        </c:scaling>
        <c:axPos val="b"/>
        <c:title>
          <c:tx>
            <c:rich>
              <a:bodyPr/>
              <a:lstStyle/>
              <a:p>
                <a:pPr>
                  <a:defRPr sz="1600"/>
                </a:pPr>
                <a:r>
                  <a:rPr lang="en-US" sz="1600"/>
                  <a:t>Messpunkte Kontur aussen</a:t>
                </a:r>
              </a:p>
            </c:rich>
          </c:tx>
        </c:title>
        <c:tickLblPos val="nextTo"/>
        <c:crossAx val="76571008"/>
        <c:crosses val="autoZero"/>
        <c:auto val="1"/>
        <c:lblAlgn val="ctr"/>
        <c:lblOffset val="100"/>
      </c:catAx>
      <c:valAx>
        <c:axId val="76571008"/>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7655616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 Parameter'!$C$47</c:f>
              <c:strCache>
                <c:ptCount val="1"/>
                <c:pt idx="0">
                  <c:v>F17</c:v>
                </c:pt>
              </c:strCache>
            </c:strRef>
          </c:tx>
          <c:spPr>
            <a:ln>
              <a:solidFill>
                <a:srgbClr val="0070C0"/>
              </a:solidFill>
            </a:ln>
          </c:spPr>
          <c:marker>
            <c:symbol val="diamond"/>
            <c:size val="15"/>
            <c:spPr>
              <a:solidFill>
                <a:srgbClr val="0070C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 Parameter'!$C$48</c:f>
              <c:strCache>
                <c:ptCount val="1"/>
                <c:pt idx="0">
                  <c:v>Fxx</c:v>
                </c:pt>
              </c:strCache>
            </c:strRef>
          </c:tx>
          <c:spPr>
            <a:ln>
              <a:solidFill>
                <a:srgbClr val="FF0000"/>
              </a:solidFill>
            </a:ln>
          </c:spPr>
          <c:marker>
            <c:symbol val="square"/>
            <c:size val="15"/>
            <c:spPr>
              <a:solidFill>
                <a:srgbClr val="FF000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 Parameter'!$C$49</c:f>
              <c:strCache>
                <c:ptCount val="1"/>
                <c:pt idx="0">
                  <c:v>F13serie</c:v>
                </c:pt>
              </c:strCache>
            </c:strRef>
          </c:tx>
          <c:spPr>
            <a:ln>
              <a:solidFill>
                <a:srgbClr val="00B050"/>
              </a:solidFill>
            </a:ln>
          </c:spPr>
          <c:marker>
            <c:symbol val="triangle"/>
            <c:size val="15"/>
            <c:spPr>
              <a:solidFill>
                <a:srgbClr val="00B05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77744384"/>
        <c:axId val="77754752"/>
      </c:lineChart>
      <c:lineChart>
        <c:grouping val="standard"/>
        <c:ser>
          <c:idx val="3"/>
          <c:order val="3"/>
          <c:tx>
            <c:strRef>
              <c:f>'Relativierung Parameter'!$C$135</c:f>
              <c:strCache>
                <c:ptCount val="1"/>
                <c:pt idx="0">
                  <c:v>F17</c:v>
                </c:pt>
              </c:strCache>
            </c:strRef>
          </c:tx>
          <c:spPr>
            <a:ln w="38100">
              <a:solidFill>
                <a:srgbClr val="0070C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4"/>
          <c:order val="4"/>
          <c:tx>
            <c:strRef>
              <c:f>'Relativierung Parameter'!$C$136</c:f>
              <c:strCache>
                <c:ptCount val="1"/>
                <c:pt idx="0">
                  <c:v>Fxx</c:v>
                </c:pt>
              </c:strCache>
            </c:strRef>
          </c:tx>
          <c:spPr>
            <a:ln w="38100">
              <a:solidFill>
                <a:srgbClr val="FF000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ser>
          <c:idx val="5"/>
          <c:order val="5"/>
          <c:tx>
            <c:strRef>
              <c:f>'Relativierung Parameter'!$C$137</c:f>
              <c:strCache>
                <c:ptCount val="1"/>
                <c:pt idx="0">
                  <c:v>F13serie</c:v>
                </c:pt>
              </c:strCache>
            </c:strRef>
          </c:tx>
          <c:spPr>
            <a:ln w="38100">
              <a:solidFill>
                <a:srgbClr val="00B05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Parameter'!$D$137:$M$137</c:f>
              <c:numCache>
                <c:formatCode>General</c:formatCode>
                <c:ptCount val="10"/>
                <c:pt idx="0">
                  <c:v>147</c:v>
                </c:pt>
                <c:pt idx="1">
                  <c:v>147</c:v>
                </c:pt>
                <c:pt idx="2">
                  <c:v>147</c:v>
                </c:pt>
                <c:pt idx="3">
                  <c:v>147</c:v>
                </c:pt>
                <c:pt idx="4">
                  <c:v>147</c:v>
                </c:pt>
                <c:pt idx="5">
                  <c:v>147</c:v>
                </c:pt>
                <c:pt idx="6">
                  <c:v>147</c:v>
                </c:pt>
                <c:pt idx="7">
                  <c:v>147</c:v>
                </c:pt>
                <c:pt idx="8">
                  <c:v>147</c:v>
                </c:pt>
                <c:pt idx="9">
                  <c:v>147</c:v>
                </c:pt>
              </c:numCache>
            </c:numRef>
          </c:val>
        </c:ser>
        <c:marker val="1"/>
        <c:axId val="77767040"/>
        <c:axId val="77756672"/>
      </c:lineChart>
      <c:catAx>
        <c:axId val="77744384"/>
        <c:scaling>
          <c:orientation val="minMax"/>
        </c:scaling>
        <c:axPos val="b"/>
        <c:title>
          <c:tx>
            <c:rich>
              <a:bodyPr/>
              <a:lstStyle/>
              <a:p>
                <a:pPr>
                  <a:defRPr sz="2000"/>
                </a:pPr>
                <a:r>
                  <a:rPr lang="en-US" sz="2000"/>
                  <a:t>Messpunkte </a:t>
                </a:r>
                <a:r>
                  <a:rPr lang="en-US" sz="2000" i="1"/>
                  <a:t>Kontur aussen</a:t>
                </a:r>
              </a:p>
            </c:rich>
          </c:tx>
        </c:title>
        <c:tickLblPos val="nextTo"/>
        <c:txPr>
          <a:bodyPr/>
          <a:lstStyle/>
          <a:p>
            <a:pPr>
              <a:defRPr sz="1400" b="1"/>
            </a:pPr>
            <a:endParaRPr lang="de-DE"/>
          </a:p>
        </c:txPr>
        <c:crossAx val="77754752"/>
        <c:crosses val="autoZero"/>
        <c:auto val="1"/>
        <c:lblAlgn val="ctr"/>
        <c:lblOffset val="100"/>
      </c:catAx>
      <c:valAx>
        <c:axId val="77754752"/>
        <c:scaling>
          <c:orientation val="minMax"/>
        </c:scaling>
        <c:axPos val="l"/>
        <c:title>
          <c:tx>
            <c:rich>
              <a:bodyPr rot="-5400000" vert="horz"/>
              <a:lstStyle/>
              <a:p>
                <a:pPr>
                  <a:defRPr sz="2000"/>
                </a:pPr>
                <a:r>
                  <a:rPr lang="en-US" sz="2000"/>
                  <a:t>Standardabweichung s [mm]</a:t>
                </a:r>
              </a:p>
            </c:rich>
          </c:tx>
        </c:title>
        <c:numFmt formatCode="General" sourceLinked="1"/>
        <c:tickLblPos val="nextTo"/>
        <c:txPr>
          <a:bodyPr/>
          <a:lstStyle/>
          <a:p>
            <a:pPr>
              <a:defRPr sz="1400" b="1"/>
            </a:pPr>
            <a:endParaRPr lang="de-DE"/>
          </a:p>
        </c:txPr>
        <c:crossAx val="77744384"/>
        <c:crosses val="autoZero"/>
        <c:crossBetween val="between"/>
      </c:valAx>
      <c:valAx>
        <c:axId val="77756672"/>
        <c:scaling>
          <c:orientation val="minMax"/>
        </c:scaling>
        <c:axPos val="r"/>
        <c:title>
          <c:tx>
            <c:rich>
              <a:bodyPr rot="-5400000" vert="horz"/>
              <a:lstStyle/>
              <a:p>
                <a:pPr>
                  <a:defRPr sz="2000"/>
                </a:pPr>
                <a:r>
                  <a:rPr lang="en-US" sz="2000"/>
                  <a:t>Mindestzugfestigkeit Rm [N/mm²]</a:t>
                </a:r>
              </a:p>
            </c:rich>
          </c:tx>
        </c:title>
        <c:numFmt formatCode="General" sourceLinked="1"/>
        <c:tickLblPos val="nextTo"/>
        <c:txPr>
          <a:bodyPr/>
          <a:lstStyle/>
          <a:p>
            <a:pPr>
              <a:defRPr sz="1600" b="1"/>
            </a:pPr>
            <a:endParaRPr lang="de-DE"/>
          </a:p>
        </c:txPr>
        <c:crossAx val="77767040"/>
        <c:crosses val="max"/>
        <c:crossBetween val="between"/>
      </c:valAx>
      <c:catAx>
        <c:axId val="77767040"/>
        <c:scaling>
          <c:orientation val="minMax"/>
        </c:scaling>
        <c:delete val="1"/>
        <c:axPos val="b"/>
        <c:tickLblPos val="none"/>
        <c:crossAx val="77756672"/>
        <c:crosses val="autoZero"/>
        <c:auto val="1"/>
        <c:lblAlgn val="ctr"/>
        <c:lblOffset val="100"/>
      </c:catAx>
    </c:plotArea>
    <c:legend>
      <c:legendPos val="r"/>
      <c:txPr>
        <a:bodyPr/>
        <a:lstStyle/>
        <a:p>
          <a:pPr>
            <a:defRPr sz="1400" b="1"/>
          </a:pPr>
          <a:endParaRPr lang="de-DE"/>
        </a:p>
      </c:txPr>
    </c:legend>
    <c:plotVisOnly val="1"/>
  </c:chart>
  <c:printSettings>
    <c:headerFooter/>
    <c:pageMargins b="0.78740157499999996" l="0.70000000000000062" r="0.70000000000000062" t="0.78740157499999996" header="0.30000000000000032" footer="0.30000000000000032"/>
    <c:pageSetup paperSize="9"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2"/>
          <c:order val="2"/>
          <c:tx>
            <c:strRef>
              <c:f>'Relativierung Parameter'!$C$138</c:f>
              <c:strCache>
                <c:ptCount val="1"/>
                <c:pt idx="0">
                  <c:v>F17</c:v>
                </c:pt>
              </c:strCache>
            </c:strRef>
          </c:tx>
          <c:spPr>
            <a:ln>
              <a:solidFill>
                <a:srgbClr val="0070C0"/>
              </a:solidFill>
            </a:ln>
          </c:spPr>
          <c:marker>
            <c:spPr>
              <a:solidFill>
                <a:srgbClr val="0070C0"/>
              </a:solidFill>
              <a:ln>
                <a:solidFill>
                  <a:srgbClr val="0070C0"/>
                </a:solidFill>
              </a:ln>
            </c:spPr>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Parameter'!$D$138:$M$138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3"/>
          <c:order val="3"/>
          <c:tx>
            <c:strRef>
              <c:f>'Relativierung Parameter'!$C$139</c:f>
              <c:strCache>
                <c:ptCount val="1"/>
                <c:pt idx="0">
                  <c:v>Fxx</c:v>
                </c:pt>
              </c:strCache>
            </c:strRef>
          </c:tx>
          <c:spPr>
            <a:ln>
              <a:solidFill>
                <a:srgbClr val="FF0000"/>
              </a:solidFill>
            </a:ln>
          </c:spPr>
          <c:marker>
            <c:spPr>
              <a:solidFill>
                <a:srgbClr val="FF0000"/>
              </a:solidFill>
            </c:spPr>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Parameter'!$D$139:$M$139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77789440"/>
        <c:axId val="77803904"/>
      </c:lineChart>
      <c:lineChart>
        <c:grouping val="standard"/>
        <c:ser>
          <c:idx val="0"/>
          <c:order val="0"/>
          <c:tx>
            <c:strRef>
              <c:f>'Relativierung Parameter'!$C$135</c:f>
              <c:strCache>
                <c:ptCount val="1"/>
                <c:pt idx="0">
                  <c:v>F17</c:v>
                </c:pt>
              </c:strCache>
            </c:strRef>
          </c:tx>
          <c:spPr>
            <a:ln w="38100">
              <a:solidFill>
                <a:srgbClr val="0070C0"/>
              </a:solidFill>
              <a:prstDash val="sysDash"/>
            </a:ln>
          </c:spPr>
          <c:marker>
            <c:symbol val="none"/>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1"/>
          <c:order val="1"/>
          <c:tx>
            <c:strRef>
              <c:f>'Relativierung Parameter'!$C$136</c:f>
              <c:strCache>
                <c:ptCount val="1"/>
                <c:pt idx="0">
                  <c:v>Fxx</c:v>
                </c:pt>
              </c:strCache>
            </c:strRef>
          </c:tx>
          <c:spPr>
            <a:ln w="38100">
              <a:solidFill>
                <a:srgbClr val="FF0000"/>
              </a:solidFill>
              <a:prstDash val="sysDash"/>
            </a:ln>
          </c:spPr>
          <c:marker>
            <c:symbol val="none"/>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marker val="1"/>
        <c:axId val="77819904"/>
        <c:axId val="77805824"/>
      </c:lineChart>
      <c:catAx>
        <c:axId val="77789440"/>
        <c:scaling>
          <c:orientation val="minMax"/>
        </c:scaling>
        <c:axPos val="b"/>
        <c:title>
          <c:tx>
            <c:rich>
              <a:bodyPr/>
              <a:lstStyle/>
              <a:p>
                <a:pPr>
                  <a:defRPr sz="1600"/>
                </a:pPr>
                <a:r>
                  <a:rPr lang="en-US" sz="1600"/>
                  <a:t>Messpunkte Kontur aussen</a:t>
                </a:r>
              </a:p>
            </c:rich>
          </c:tx>
        </c:title>
        <c:tickLblPos val="nextTo"/>
        <c:crossAx val="77803904"/>
        <c:crosses val="autoZero"/>
        <c:auto val="1"/>
        <c:lblAlgn val="ctr"/>
        <c:lblOffset val="100"/>
      </c:catAx>
      <c:valAx>
        <c:axId val="77803904"/>
        <c:scaling>
          <c:orientation val="minMax"/>
        </c:scaling>
        <c:axPos val="l"/>
        <c:majorGridlines/>
        <c:title>
          <c:tx>
            <c:rich>
              <a:bodyPr rot="-5400000" vert="horz"/>
              <a:lstStyle/>
              <a:p>
                <a:pPr>
                  <a:defRPr sz="1600"/>
                </a:pPr>
                <a:r>
                  <a:rPr lang="en-US" sz="1600"/>
                  <a:t>Standardabweichnung s [mm]</a:t>
                </a:r>
              </a:p>
            </c:rich>
          </c:tx>
        </c:title>
        <c:numFmt formatCode="General" sourceLinked="1"/>
        <c:tickLblPos val="nextTo"/>
        <c:crossAx val="77789440"/>
        <c:crosses val="autoZero"/>
        <c:crossBetween val="between"/>
      </c:valAx>
      <c:valAx>
        <c:axId val="77805824"/>
        <c:scaling>
          <c:orientation val="minMax"/>
        </c:scaling>
        <c:axPos val="r"/>
        <c:numFmt formatCode="General" sourceLinked="1"/>
        <c:tickLblPos val="nextTo"/>
        <c:crossAx val="77819904"/>
        <c:crosses val="max"/>
        <c:crossBetween val="between"/>
      </c:valAx>
      <c:catAx>
        <c:axId val="77819904"/>
        <c:scaling>
          <c:orientation val="minMax"/>
        </c:scaling>
        <c:delete val="1"/>
        <c:axPos val="b"/>
        <c:tickLblPos val="none"/>
        <c:crossAx val="77805824"/>
        <c:crosses val="autoZero"/>
        <c:auto val="1"/>
        <c:lblAlgn val="ctr"/>
        <c:lblOffset val="100"/>
      </c:cat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de-DE"/>
  <c:chart>
    <c:view3D>
      <c:rAngAx val="1"/>
    </c:view3D>
    <c:sideWall>
      <c:spPr>
        <a:noFill/>
        <a:ln w="25400">
          <a:noFill/>
        </a:ln>
      </c:spPr>
    </c:sideWall>
    <c:backWall>
      <c:spPr>
        <a:noFill/>
        <a:ln w="25400">
          <a:noFill/>
        </a:ln>
      </c:spPr>
    </c:backWall>
    <c:plotArea>
      <c:layout/>
      <c:bar3DChart>
        <c:barDir val="col"/>
        <c:grouping val="clustered"/>
        <c:ser>
          <c:idx val="0"/>
          <c:order val="0"/>
          <c:tx>
            <c:strRef>
              <c:f>'F18 Kontur aussen'!$D$46</c:f>
              <c:strCache>
                <c:ptCount val="1"/>
                <c:pt idx="0">
                  <c:v>F18</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aussen'!$E$46:$N$46</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1"/>
          <c:order val="1"/>
          <c:tx>
            <c:strRef>
              <c:f>'F18 Kontur aussen'!$D$47</c:f>
              <c:strCache>
                <c:ptCount val="1"/>
                <c:pt idx="0">
                  <c:v>F17</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aussen'!$E$47:$N$47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2"/>
          <c:order val="2"/>
          <c:tx>
            <c:strRef>
              <c:f>'F18 Kontur aussen'!$D$48</c:f>
              <c:strCache>
                <c:ptCount val="1"/>
                <c:pt idx="0">
                  <c:v>Fxx(F16)</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aussen'!$E$48:$N$48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'F18 Kontur aussen'!$D$49</c:f>
              <c:strCache>
                <c:ptCount val="1"/>
                <c:pt idx="0">
                  <c:v>F13</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aussen'!$E$49:$N$49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7908224"/>
        <c:axId val="77922304"/>
        <c:axId val="0"/>
      </c:bar3DChart>
      <c:catAx>
        <c:axId val="77908224"/>
        <c:scaling>
          <c:orientation val="minMax"/>
        </c:scaling>
        <c:axPos val="b"/>
        <c:tickLblPos val="nextTo"/>
        <c:crossAx val="77922304"/>
        <c:crosses val="autoZero"/>
        <c:auto val="1"/>
        <c:lblAlgn val="ctr"/>
        <c:lblOffset val="100"/>
      </c:catAx>
      <c:valAx>
        <c:axId val="77922304"/>
        <c:scaling>
          <c:orientation val="minMax"/>
        </c:scaling>
        <c:axPos val="l"/>
        <c:majorGridlines/>
        <c:numFmt formatCode="General" sourceLinked="1"/>
        <c:tickLblPos val="nextTo"/>
        <c:crossAx val="779082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aussen'!$E$7:$N$7</c:f>
              <c:numCache>
                <c:formatCode>General</c:formatCode>
                <c:ptCount val="10"/>
                <c:pt idx="0">
                  <c:v>2.48</c:v>
                </c:pt>
                <c:pt idx="1">
                  <c:v>0.81</c:v>
                </c:pt>
                <c:pt idx="2">
                  <c:v>0.1</c:v>
                </c:pt>
                <c:pt idx="3">
                  <c:v>-0.08</c:v>
                </c:pt>
                <c:pt idx="4">
                  <c:v>-0.28000000000000003</c:v>
                </c:pt>
                <c:pt idx="5">
                  <c:v>-0.3</c:v>
                </c:pt>
                <c:pt idx="6">
                  <c:v>-0.24</c:v>
                </c:pt>
                <c:pt idx="7">
                  <c:v>-0.12</c:v>
                </c:pt>
                <c:pt idx="8">
                  <c:v>1.28</c:v>
                </c:pt>
                <c:pt idx="9">
                  <c:v>3.78</c:v>
                </c:pt>
              </c:numCache>
            </c:numRef>
          </c:val>
        </c:ser>
        <c:ser>
          <c:idx val="1"/>
          <c:order val="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aussen'!$E$8:$N$8</c:f>
              <c:numCache>
                <c:formatCode>General</c:formatCode>
                <c:ptCount val="10"/>
                <c:pt idx="0">
                  <c:v>2.4500000000000002</c:v>
                </c:pt>
                <c:pt idx="1">
                  <c:v>0.84</c:v>
                </c:pt>
                <c:pt idx="2">
                  <c:v>0.12</c:v>
                </c:pt>
                <c:pt idx="3">
                  <c:v>-0.08</c:v>
                </c:pt>
                <c:pt idx="4">
                  <c:v>-0.28999999999999998</c:v>
                </c:pt>
                <c:pt idx="5">
                  <c:v>-0.32</c:v>
                </c:pt>
                <c:pt idx="6">
                  <c:v>-0.24</c:v>
                </c:pt>
                <c:pt idx="7">
                  <c:v>-0.11</c:v>
                </c:pt>
                <c:pt idx="8">
                  <c:v>1.3</c:v>
                </c:pt>
                <c:pt idx="9">
                  <c:v>3.76</c:v>
                </c:pt>
              </c:numCache>
            </c:numRef>
          </c:val>
        </c:ser>
        <c:ser>
          <c:idx val="2"/>
          <c:order val="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aussen'!$E$9:$N$9</c:f>
              <c:numCache>
                <c:formatCode>General</c:formatCode>
                <c:ptCount val="10"/>
                <c:pt idx="0">
                  <c:v>2.46</c:v>
                </c:pt>
                <c:pt idx="1">
                  <c:v>0.83</c:v>
                </c:pt>
                <c:pt idx="2">
                  <c:v>0.14000000000000001</c:v>
                </c:pt>
                <c:pt idx="3">
                  <c:v>-0.08</c:v>
                </c:pt>
                <c:pt idx="4">
                  <c:v>-0.3</c:v>
                </c:pt>
                <c:pt idx="5">
                  <c:v>-0.32</c:v>
                </c:pt>
                <c:pt idx="6">
                  <c:v>-0.24</c:v>
                </c:pt>
                <c:pt idx="7">
                  <c:v>-0.06</c:v>
                </c:pt>
                <c:pt idx="8">
                  <c:v>1.35</c:v>
                </c:pt>
                <c:pt idx="9">
                  <c:v>3.59</c:v>
                </c:pt>
              </c:numCache>
            </c:numRef>
          </c:val>
        </c:ser>
        <c:ser>
          <c:idx val="3"/>
          <c:order val="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aussen'!$E$10:$N$10</c:f>
              <c:numCache>
                <c:formatCode>General</c:formatCode>
                <c:ptCount val="10"/>
                <c:pt idx="0">
                  <c:v>2.59</c:v>
                </c:pt>
                <c:pt idx="1">
                  <c:v>0.93</c:v>
                </c:pt>
                <c:pt idx="2">
                  <c:v>0.19</c:v>
                </c:pt>
                <c:pt idx="3">
                  <c:v>-0.08</c:v>
                </c:pt>
                <c:pt idx="4">
                  <c:v>-0.35</c:v>
                </c:pt>
                <c:pt idx="5">
                  <c:v>-0.36</c:v>
                </c:pt>
                <c:pt idx="6">
                  <c:v>-0.21</c:v>
                </c:pt>
                <c:pt idx="7">
                  <c:v>-0.01</c:v>
                </c:pt>
                <c:pt idx="8">
                  <c:v>1.41</c:v>
                </c:pt>
                <c:pt idx="9">
                  <c:v>3.56</c:v>
                </c:pt>
              </c:numCache>
            </c:numRef>
          </c:val>
        </c:ser>
        <c:ser>
          <c:idx val="4"/>
          <c:order val="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aussen'!$E$11:$N$11</c:f>
              <c:numCache>
                <c:formatCode>General</c:formatCode>
                <c:ptCount val="10"/>
                <c:pt idx="0">
                  <c:v>2.4500000000000002</c:v>
                </c:pt>
                <c:pt idx="1">
                  <c:v>0.84</c:v>
                </c:pt>
                <c:pt idx="2">
                  <c:v>0.12</c:v>
                </c:pt>
                <c:pt idx="3">
                  <c:v>-0.11</c:v>
                </c:pt>
                <c:pt idx="4">
                  <c:v>-0.37</c:v>
                </c:pt>
                <c:pt idx="5">
                  <c:v>-0.39</c:v>
                </c:pt>
                <c:pt idx="6">
                  <c:v>-0.26</c:v>
                </c:pt>
                <c:pt idx="7">
                  <c:v>-0.08</c:v>
                </c:pt>
                <c:pt idx="8">
                  <c:v>1.37</c:v>
                </c:pt>
                <c:pt idx="9">
                  <c:v>3.65</c:v>
                </c:pt>
              </c:numCache>
            </c:numRef>
          </c:val>
        </c:ser>
        <c:ser>
          <c:idx val="5"/>
          <c:order val="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aussen'!$E$12:$N$12</c:f>
              <c:numCache>
                <c:formatCode>General</c:formatCode>
                <c:ptCount val="10"/>
                <c:pt idx="0">
                  <c:v>2.54</c:v>
                </c:pt>
                <c:pt idx="1">
                  <c:v>0.83</c:v>
                </c:pt>
                <c:pt idx="2">
                  <c:v>0.12</c:v>
                </c:pt>
                <c:pt idx="3">
                  <c:v>-0.06</c:v>
                </c:pt>
                <c:pt idx="4">
                  <c:v>-0.26</c:v>
                </c:pt>
                <c:pt idx="5">
                  <c:v>-0.31</c:v>
                </c:pt>
                <c:pt idx="6">
                  <c:v>-0.25</c:v>
                </c:pt>
                <c:pt idx="7">
                  <c:v>-0.06</c:v>
                </c:pt>
                <c:pt idx="8">
                  <c:v>1.37</c:v>
                </c:pt>
                <c:pt idx="9">
                  <c:v>3.69</c:v>
                </c:pt>
              </c:numCache>
            </c:numRef>
          </c:val>
        </c:ser>
        <c:ser>
          <c:idx val="6"/>
          <c:order val="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aussen'!$E$13:$N$13</c:f>
              <c:numCache>
                <c:formatCode>General</c:formatCode>
                <c:ptCount val="10"/>
                <c:pt idx="0">
                  <c:v>2.4900000000000002</c:v>
                </c:pt>
                <c:pt idx="1">
                  <c:v>0.86</c:v>
                </c:pt>
                <c:pt idx="2">
                  <c:v>0.11</c:v>
                </c:pt>
                <c:pt idx="3">
                  <c:v>-0.09</c:v>
                </c:pt>
                <c:pt idx="4">
                  <c:v>-0.33</c:v>
                </c:pt>
                <c:pt idx="5">
                  <c:v>-0.36</c:v>
                </c:pt>
                <c:pt idx="6">
                  <c:v>-0.27</c:v>
                </c:pt>
                <c:pt idx="7">
                  <c:v>-0.09</c:v>
                </c:pt>
                <c:pt idx="8">
                  <c:v>1.35</c:v>
                </c:pt>
                <c:pt idx="9">
                  <c:v>3.68</c:v>
                </c:pt>
              </c:numCache>
            </c:numRef>
          </c:val>
        </c:ser>
        <c:ser>
          <c:idx val="7"/>
          <c:order val="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aussen'!$E$14:$N$14</c:f>
              <c:numCache>
                <c:formatCode>General</c:formatCode>
                <c:ptCount val="10"/>
                <c:pt idx="0">
                  <c:v>2.5499999999999998</c:v>
                </c:pt>
                <c:pt idx="1">
                  <c:v>0.87</c:v>
                </c:pt>
                <c:pt idx="2">
                  <c:v>0.13</c:v>
                </c:pt>
                <c:pt idx="3">
                  <c:v>-0.08</c:v>
                </c:pt>
                <c:pt idx="4">
                  <c:v>-0.28999999999999998</c:v>
                </c:pt>
                <c:pt idx="5">
                  <c:v>-0.32</c:v>
                </c:pt>
                <c:pt idx="6">
                  <c:v>-0.25</c:v>
                </c:pt>
                <c:pt idx="7">
                  <c:v>-0.08</c:v>
                </c:pt>
                <c:pt idx="8">
                  <c:v>1.36</c:v>
                </c:pt>
                <c:pt idx="9">
                  <c:v>3.65</c:v>
                </c:pt>
              </c:numCache>
            </c:numRef>
          </c:val>
        </c:ser>
        <c:ser>
          <c:idx val="8"/>
          <c:order val="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aussen'!$E$15:$N$15</c:f>
              <c:numCache>
                <c:formatCode>General</c:formatCode>
                <c:ptCount val="10"/>
                <c:pt idx="0">
                  <c:v>2.58</c:v>
                </c:pt>
                <c:pt idx="1">
                  <c:v>0.84</c:v>
                </c:pt>
                <c:pt idx="2">
                  <c:v>0.12</c:v>
                </c:pt>
                <c:pt idx="3">
                  <c:v>-0.06</c:v>
                </c:pt>
                <c:pt idx="4">
                  <c:v>-0.28000000000000003</c:v>
                </c:pt>
                <c:pt idx="5">
                  <c:v>-0.32</c:v>
                </c:pt>
                <c:pt idx="6">
                  <c:v>-0.26</c:v>
                </c:pt>
                <c:pt idx="7">
                  <c:v>-0.05</c:v>
                </c:pt>
                <c:pt idx="8">
                  <c:v>1.41</c:v>
                </c:pt>
                <c:pt idx="9">
                  <c:v>3.58</c:v>
                </c:pt>
              </c:numCache>
            </c:numRef>
          </c:val>
        </c:ser>
        <c:ser>
          <c:idx val="9"/>
          <c:order val="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aussen'!$E$16:$N$16</c:f>
              <c:numCache>
                <c:formatCode>General</c:formatCode>
                <c:ptCount val="10"/>
                <c:pt idx="0">
                  <c:v>2.5299999999999998</c:v>
                </c:pt>
                <c:pt idx="1">
                  <c:v>0.88</c:v>
                </c:pt>
                <c:pt idx="2">
                  <c:v>0.14000000000000001</c:v>
                </c:pt>
                <c:pt idx="3">
                  <c:v>-0.02</c:v>
                </c:pt>
                <c:pt idx="4">
                  <c:v>-0.18</c:v>
                </c:pt>
                <c:pt idx="5">
                  <c:v>-0.22</c:v>
                </c:pt>
                <c:pt idx="6">
                  <c:v>-0.2</c:v>
                </c:pt>
                <c:pt idx="7">
                  <c:v>-0.1</c:v>
                </c:pt>
                <c:pt idx="8">
                  <c:v>1.27</c:v>
                </c:pt>
                <c:pt idx="9">
                  <c:v>3.9</c:v>
                </c:pt>
              </c:numCache>
            </c:numRef>
          </c:val>
        </c:ser>
        <c:ser>
          <c:idx val="10"/>
          <c:order val="1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aussen'!$E$17:$N$17</c:f>
              <c:numCache>
                <c:formatCode>General</c:formatCode>
                <c:ptCount val="10"/>
                <c:pt idx="0">
                  <c:v>2.6</c:v>
                </c:pt>
                <c:pt idx="1">
                  <c:v>0.82</c:v>
                </c:pt>
                <c:pt idx="2">
                  <c:v>0.1</c:v>
                </c:pt>
                <c:pt idx="3">
                  <c:v>-0.05</c:v>
                </c:pt>
                <c:pt idx="4">
                  <c:v>-0.28000000000000003</c:v>
                </c:pt>
                <c:pt idx="5">
                  <c:v>-0.33</c:v>
                </c:pt>
                <c:pt idx="6">
                  <c:v>-0.27</c:v>
                </c:pt>
                <c:pt idx="7">
                  <c:v>-0.1</c:v>
                </c:pt>
                <c:pt idx="8">
                  <c:v>1.35</c:v>
                </c:pt>
                <c:pt idx="9">
                  <c:v>3.79</c:v>
                </c:pt>
              </c:numCache>
            </c:numRef>
          </c:val>
        </c:ser>
        <c:ser>
          <c:idx val="11"/>
          <c:order val="1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aussen'!$E$18:$N$18</c:f>
              <c:numCache>
                <c:formatCode>General</c:formatCode>
                <c:ptCount val="10"/>
                <c:pt idx="0">
                  <c:v>2.4900000000000002</c:v>
                </c:pt>
                <c:pt idx="1">
                  <c:v>0.91</c:v>
                </c:pt>
                <c:pt idx="2">
                  <c:v>0.09</c:v>
                </c:pt>
                <c:pt idx="3">
                  <c:v>0.09</c:v>
                </c:pt>
                <c:pt idx="4">
                  <c:v>-0.35</c:v>
                </c:pt>
                <c:pt idx="5">
                  <c:v>-0.4</c:v>
                </c:pt>
                <c:pt idx="6">
                  <c:v>-0.32</c:v>
                </c:pt>
                <c:pt idx="7">
                  <c:v>-0.15</c:v>
                </c:pt>
                <c:pt idx="8">
                  <c:v>1.38</c:v>
                </c:pt>
                <c:pt idx="9">
                  <c:v>4.04</c:v>
                </c:pt>
              </c:numCache>
            </c:numRef>
          </c:val>
        </c:ser>
        <c:ser>
          <c:idx val="12"/>
          <c:order val="1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aussen'!$E$19:$N$19</c:f>
              <c:numCache>
                <c:formatCode>General</c:formatCode>
                <c:ptCount val="10"/>
                <c:pt idx="0">
                  <c:v>2.4700000000000002</c:v>
                </c:pt>
                <c:pt idx="1">
                  <c:v>0.8</c:v>
                </c:pt>
                <c:pt idx="2">
                  <c:v>0.09</c:v>
                </c:pt>
                <c:pt idx="3">
                  <c:v>-7.0000000000000007E-2</c:v>
                </c:pt>
                <c:pt idx="4">
                  <c:v>-7.0000000000000007E-2</c:v>
                </c:pt>
                <c:pt idx="5">
                  <c:v>-0.34</c:v>
                </c:pt>
                <c:pt idx="6">
                  <c:v>-0.28000000000000003</c:v>
                </c:pt>
                <c:pt idx="7">
                  <c:v>-0.1</c:v>
                </c:pt>
                <c:pt idx="8">
                  <c:v>0.63</c:v>
                </c:pt>
                <c:pt idx="9">
                  <c:v>3.76</c:v>
                </c:pt>
              </c:numCache>
            </c:numRef>
          </c:val>
        </c:ser>
        <c:ser>
          <c:idx val="13"/>
          <c:order val="1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aussen'!$E$20:$N$20</c:f>
              <c:numCache>
                <c:formatCode>General</c:formatCode>
                <c:ptCount val="10"/>
                <c:pt idx="0">
                  <c:v>2.48</c:v>
                </c:pt>
                <c:pt idx="1">
                  <c:v>0.83</c:v>
                </c:pt>
                <c:pt idx="2">
                  <c:v>0.14000000000000001</c:v>
                </c:pt>
                <c:pt idx="3">
                  <c:v>-0.04</c:v>
                </c:pt>
                <c:pt idx="4">
                  <c:v>-0.23</c:v>
                </c:pt>
                <c:pt idx="5">
                  <c:v>-0.27</c:v>
                </c:pt>
                <c:pt idx="6">
                  <c:v>-0.24</c:v>
                </c:pt>
                <c:pt idx="7">
                  <c:v>-0.13</c:v>
                </c:pt>
                <c:pt idx="8">
                  <c:v>1.33</c:v>
                </c:pt>
                <c:pt idx="9">
                  <c:v>4.0599999999999996</c:v>
                </c:pt>
              </c:numCache>
            </c:numRef>
          </c:val>
        </c:ser>
        <c:ser>
          <c:idx val="14"/>
          <c:order val="1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aussen'!$E$21:$N$21</c:f>
              <c:numCache>
                <c:formatCode>General</c:formatCode>
                <c:ptCount val="10"/>
                <c:pt idx="0">
                  <c:v>2.52</c:v>
                </c:pt>
                <c:pt idx="1">
                  <c:v>0.81</c:v>
                </c:pt>
                <c:pt idx="2">
                  <c:v>0.13</c:v>
                </c:pt>
                <c:pt idx="3">
                  <c:v>-7.0000000000000007E-2</c:v>
                </c:pt>
                <c:pt idx="4">
                  <c:v>-0.32</c:v>
                </c:pt>
                <c:pt idx="5">
                  <c:v>-0.35</c:v>
                </c:pt>
                <c:pt idx="6">
                  <c:v>-0.28999999999999998</c:v>
                </c:pt>
                <c:pt idx="7">
                  <c:v>-0.12</c:v>
                </c:pt>
                <c:pt idx="8">
                  <c:v>1.39</c:v>
                </c:pt>
                <c:pt idx="9">
                  <c:v>4.2</c:v>
                </c:pt>
              </c:numCache>
            </c:numRef>
          </c:val>
        </c:ser>
        <c:ser>
          <c:idx val="15"/>
          <c:order val="1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aussen'!$E$22:$N$22</c:f>
              <c:numCache>
                <c:formatCode>General</c:formatCode>
                <c:ptCount val="10"/>
                <c:pt idx="0">
                  <c:v>2.4900000000000002</c:v>
                </c:pt>
                <c:pt idx="1">
                  <c:v>0.88</c:v>
                </c:pt>
                <c:pt idx="2">
                  <c:v>0.23</c:v>
                </c:pt>
                <c:pt idx="3">
                  <c:v>-0.06</c:v>
                </c:pt>
                <c:pt idx="4">
                  <c:v>-0.32</c:v>
                </c:pt>
                <c:pt idx="5">
                  <c:v>-0.34</c:v>
                </c:pt>
                <c:pt idx="6">
                  <c:v>-0.24</c:v>
                </c:pt>
                <c:pt idx="7">
                  <c:v>-0.33</c:v>
                </c:pt>
                <c:pt idx="8">
                  <c:v>0.84</c:v>
                </c:pt>
                <c:pt idx="9">
                  <c:v>3.55</c:v>
                </c:pt>
              </c:numCache>
            </c:numRef>
          </c:val>
        </c:ser>
        <c:ser>
          <c:idx val="16"/>
          <c:order val="1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aussen'!$E$23:$N$23</c:f>
              <c:numCache>
                <c:formatCode>General</c:formatCode>
                <c:ptCount val="10"/>
                <c:pt idx="0">
                  <c:v>2.52</c:v>
                </c:pt>
                <c:pt idx="1">
                  <c:v>0.87</c:v>
                </c:pt>
                <c:pt idx="2">
                  <c:v>0.15</c:v>
                </c:pt>
                <c:pt idx="3">
                  <c:v>-0.08</c:v>
                </c:pt>
                <c:pt idx="4">
                  <c:v>-0.34</c:v>
                </c:pt>
                <c:pt idx="5">
                  <c:v>-0.37</c:v>
                </c:pt>
                <c:pt idx="6">
                  <c:v>-0.27</c:v>
                </c:pt>
                <c:pt idx="7">
                  <c:v>-0.12</c:v>
                </c:pt>
                <c:pt idx="8">
                  <c:v>1.4</c:v>
                </c:pt>
                <c:pt idx="9">
                  <c:v>3.88</c:v>
                </c:pt>
              </c:numCache>
            </c:numRef>
          </c:val>
        </c:ser>
        <c:ser>
          <c:idx val="17"/>
          <c:order val="1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aussen'!$E$24:$N$24</c:f>
              <c:numCache>
                <c:formatCode>General</c:formatCode>
                <c:ptCount val="10"/>
                <c:pt idx="0">
                  <c:v>2.58</c:v>
                </c:pt>
                <c:pt idx="1">
                  <c:v>0.88</c:v>
                </c:pt>
                <c:pt idx="2">
                  <c:v>0.17</c:v>
                </c:pt>
                <c:pt idx="3">
                  <c:v>-0.06</c:v>
                </c:pt>
                <c:pt idx="4">
                  <c:v>-0.06</c:v>
                </c:pt>
                <c:pt idx="5">
                  <c:v>-0.31</c:v>
                </c:pt>
                <c:pt idx="6">
                  <c:v>-0.26</c:v>
                </c:pt>
                <c:pt idx="7">
                  <c:v>-0.15</c:v>
                </c:pt>
                <c:pt idx="8">
                  <c:v>1.34</c:v>
                </c:pt>
                <c:pt idx="9">
                  <c:v>4.04</c:v>
                </c:pt>
              </c:numCache>
            </c:numRef>
          </c:val>
        </c:ser>
        <c:ser>
          <c:idx val="18"/>
          <c:order val="1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aussen'!$E$25:$N$25</c:f>
              <c:numCache>
                <c:formatCode>General</c:formatCode>
                <c:ptCount val="10"/>
                <c:pt idx="0">
                  <c:v>2.6</c:v>
                </c:pt>
                <c:pt idx="1">
                  <c:v>0.89</c:v>
                </c:pt>
                <c:pt idx="2">
                  <c:v>0.16</c:v>
                </c:pt>
                <c:pt idx="3">
                  <c:v>-7.0000000000000007E-2</c:v>
                </c:pt>
                <c:pt idx="4">
                  <c:v>-0.34</c:v>
                </c:pt>
                <c:pt idx="5">
                  <c:v>-0.36</c:v>
                </c:pt>
                <c:pt idx="6">
                  <c:v>-0.27</c:v>
                </c:pt>
                <c:pt idx="7">
                  <c:v>-0.17</c:v>
                </c:pt>
                <c:pt idx="8">
                  <c:v>1.24</c:v>
                </c:pt>
                <c:pt idx="9">
                  <c:v>4.1100000000000003</c:v>
                </c:pt>
              </c:numCache>
            </c:numRef>
          </c:val>
        </c:ser>
        <c:ser>
          <c:idx val="19"/>
          <c:order val="1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aussen'!$E$26:$N$26</c:f>
              <c:numCache>
                <c:formatCode>General</c:formatCode>
                <c:ptCount val="10"/>
                <c:pt idx="0">
                  <c:v>2.6</c:v>
                </c:pt>
                <c:pt idx="1">
                  <c:v>0.89</c:v>
                </c:pt>
                <c:pt idx="2">
                  <c:v>0.18</c:v>
                </c:pt>
                <c:pt idx="3">
                  <c:v>-7.0000000000000007E-2</c:v>
                </c:pt>
                <c:pt idx="4">
                  <c:v>-0.31</c:v>
                </c:pt>
                <c:pt idx="5">
                  <c:v>-0.33</c:v>
                </c:pt>
                <c:pt idx="6">
                  <c:v>-0.27</c:v>
                </c:pt>
                <c:pt idx="7">
                  <c:v>-0.11</c:v>
                </c:pt>
                <c:pt idx="8">
                  <c:v>1.39</c:v>
                </c:pt>
                <c:pt idx="9">
                  <c:v>3.81</c:v>
                </c:pt>
              </c:numCache>
            </c:numRef>
          </c:val>
        </c:ser>
        <c:marker val="1"/>
        <c:axId val="78006528"/>
        <c:axId val="78028800"/>
      </c:lineChart>
      <c:catAx>
        <c:axId val="78006528"/>
        <c:scaling>
          <c:orientation val="minMax"/>
        </c:scaling>
        <c:axPos val="b"/>
        <c:tickLblPos val="nextTo"/>
        <c:crossAx val="78028800"/>
        <c:crosses val="autoZero"/>
        <c:auto val="1"/>
        <c:lblAlgn val="ctr"/>
        <c:lblOffset val="100"/>
      </c:catAx>
      <c:valAx>
        <c:axId val="78028800"/>
        <c:scaling>
          <c:orientation val="minMax"/>
        </c:scaling>
        <c:axPos val="l"/>
        <c:majorGridlines/>
        <c:numFmt formatCode="General" sourceLinked="1"/>
        <c:tickLblPos val="nextTo"/>
        <c:crossAx val="780065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unten'!$C$37</c:f>
              <c:strCache>
                <c:ptCount val="1"/>
                <c:pt idx="0">
                  <c:v>F18</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unten'!$D$37:$K$37</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1"/>
          <c:order val="1"/>
          <c:tx>
            <c:strRef>
              <c:f>'F18 Spalt unten'!$C$38</c:f>
              <c:strCache>
                <c:ptCount val="1"/>
                <c:pt idx="0">
                  <c:v>F17</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unten'!$D$38:$K$38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2"/>
          <c:order val="2"/>
          <c:tx>
            <c:strRef>
              <c:f>'F18 Spalt unten'!$C$39</c:f>
              <c:strCache>
                <c:ptCount val="1"/>
                <c:pt idx="0">
                  <c:v>F13</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unten'!$D$39:$K$39</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3"/>
          <c:order val="3"/>
          <c:tx>
            <c:strRef>
              <c:f>'F18 Spalt unten'!$C$40</c:f>
              <c:strCache>
                <c:ptCount val="1"/>
                <c:pt idx="0">
                  <c:v>Fxx(F16)</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unten'!$D$40:$K$40</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78109312"/>
        <c:axId val="78119296"/>
        <c:axId val="0"/>
      </c:bar3DChart>
      <c:catAx>
        <c:axId val="78109312"/>
        <c:scaling>
          <c:orientation val="minMax"/>
        </c:scaling>
        <c:axPos val="b"/>
        <c:tickLblPos val="nextTo"/>
        <c:crossAx val="78119296"/>
        <c:crosses val="autoZero"/>
        <c:auto val="1"/>
        <c:lblAlgn val="ctr"/>
        <c:lblOffset val="100"/>
      </c:catAx>
      <c:valAx>
        <c:axId val="78119296"/>
        <c:scaling>
          <c:orientation val="minMax"/>
        </c:scaling>
        <c:axPos val="l"/>
        <c:majorGridlines/>
        <c:numFmt formatCode="General" sourceLinked="1"/>
        <c:tickLblPos val="nextTo"/>
        <c:crossAx val="781093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unten'!$C$65</c:f>
              <c:strCache>
                <c:ptCount val="1"/>
                <c:pt idx="0">
                  <c:v>F18</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unten'!$D$65:$K$65</c:f>
              <c:numCache>
                <c:formatCode>General</c:formatCode>
                <c:ptCount val="8"/>
                <c:pt idx="0">
                  <c:v>-0.91700000000000015</c:v>
                </c:pt>
                <c:pt idx="1">
                  <c:v>-1.6639999999999997</c:v>
                </c:pt>
                <c:pt idx="2">
                  <c:v>-0.71899999999999997</c:v>
                </c:pt>
                <c:pt idx="3">
                  <c:v>-1.046</c:v>
                </c:pt>
                <c:pt idx="4">
                  <c:v>-1.0555000000000003</c:v>
                </c:pt>
                <c:pt idx="5">
                  <c:v>-0.83650000000000002</c:v>
                </c:pt>
                <c:pt idx="6">
                  <c:v>-1.4434999999999998</c:v>
                </c:pt>
                <c:pt idx="7">
                  <c:v>-1.4889999999999999</c:v>
                </c:pt>
              </c:numCache>
            </c:numRef>
          </c:val>
        </c:ser>
        <c:ser>
          <c:idx val="1"/>
          <c:order val="1"/>
          <c:tx>
            <c:strRef>
              <c:f>'F18 Spalt unten'!$C$66</c:f>
              <c:strCache>
                <c:ptCount val="1"/>
                <c:pt idx="0">
                  <c:v>F17</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unten'!$D$66:$K$66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2"/>
          <c:order val="2"/>
          <c:tx>
            <c:strRef>
              <c:f>'F18 Spalt unten'!$C$67</c:f>
              <c:strCache>
                <c:ptCount val="1"/>
                <c:pt idx="0">
                  <c:v>F13</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unten'!$D$67:$K$67</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3"/>
          <c:order val="3"/>
          <c:tx>
            <c:strRef>
              <c:f>'F18 Spalt unten'!$C$68</c:f>
              <c:strCache>
                <c:ptCount val="1"/>
                <c:pt idx="0">
                  <c:v>Fxx(F16)</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unten'!$D$68:$K$68</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78141696"/>
        <c:axId val="78151680"/>
        <c:axId val="0"/>
      </c:bar3DChart>
      <c:catAx>
        <c:axId val="78141696"/>
        <c:scaling>
          <c:orientation val="minMax"/>
        </c:scaling>
        <c:axPos val="b"/>
        <c:tickLblPos val="nextTo"/>
        <c:crossAx val="78151680"/>
        <c:crosses val="autoZero"/>
        <c:auto val="1"/>
        <c:lblAlgn val="ctr"/>
        <c:lblOffset val="100"/>
      </c:catAx>
      <c:valAx>
        <c:axId val="78151680"/>
        <c:scaling>
          <c:orientation val="minMax"/>
        </c:scaling>
        <c:axPos val="l"/>
        <c:majorGridlines/>
        <c:numFmt formatCode="General" sourceLinked="1"/>
        <c:tickLblPos val="nextTo"/>
        <c:crossAx val="781416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7.6307961504812033E-2"/>
          <c:y val="7.4548702245552642E-2"/>
          <c:w val="0.61285783027121665"/>
          <c:h val="0.89719889180519163"/>
        </c:manualLayout>
      </c:layout>
      <c:lineChart>
        <c:grouping val="standard"/>
        <c:ser>
          <c:idx val="0"/>
          <c:order val="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unten'!$D$5:$K$5</c:f>
              <c:numCache>
                <c:formatCode>General</c:formatCode>
                <c:ptCount val="8"/>
                <c:pt idx="0">
                  <c:v>-0.94</c:v>
                </c:pt>
                <c:pt idx="1">
                  <c:v>-1.67</c:v>
                </c:pt>
                <c:pt idx="2">
                  <c:v>-0.71</c:v>
                </c:pt>
                <c:pt idx="3">
                  <c:v>-1.04</c:v>
                </c:pt>
                <c:pt idx="4">
                  <c:v>-1.06</c:v>
                </c:pt>
                <c:pt idx="5">
                  <c:v>-0.87</c:v>
                </c:pt>
                <c:pt idx="6">
                  <c:v>-1.48</c:v>
                </c:pt>
                <c:pt idx="7">
                  <c:v>-1.45</c:v>
                </c:pt>
              </c:numCache>
            </c:numRef>
          </c:val>
        </c:ser>
        <c:ser>
          <c:idx val="1"/>
          <c:order val="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unten'!$D$6:$K$6</c:f>
              <c:numCache>
                <c:formatCode>General</c:formatCode>
                <c:ptCount val="8"/>
                <c:pt idx="0">
                  <c:v>-0.91</c:v>
                </c:pt>
                <c:pt idx="1">
                  <c:v>-1.67</c:v>
                </c:pt>
                <c:pt idx="2">
                  <c:v>-0.69</c:v>
                </c:pt>
                <c:pt idx="3">
                  <c:v>-0.99</c:v>
                </c:pt>
                <c:pt idx="4">
                  <c:v>-1.03</c:v>
                </c:pt>
                <c:pt idx="5">
                  <c:v>-0.83</c:v>
                </c:pt>
                <c:pt idx="6">
                  <c:v>-1.46</c:v>
                </c:pt>
                <c:pt idx="7">
                  <c:v>-1.46</c:v>
                </c:pt>
              </c:numCache>
            </c:numRef>
          </c:val>
        </c:ser>
        <c:ser>
          <c:idx val="2"/>
          <c:order val="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unten'!$D$7:$K$7</c:f>
              <c:numCache>
                <c:formatCode>General</c:formatCode>
                <c:ptCount val="8"/>
                <c:pt idx="0">
                  <c:v>-0.88</c:v>
                </c:pt>
                <c:pt idx="1">
                  <c:v>-1.66</c:v>
                </c:pt>
                <c:pt idx="2">
                  <c:v>-0.71</c:v>
                </c:pt>
                <c:pt idx="3">
                  <c:v>-1.06</c:v>
                </c:pt>
                <c:pt idx="4">
                  <c:v>-1.1100000000000001</c:v>
                </c:pt>
                <c:pt idx="5">
                  <c:v>-0.89</c:v>
                </c:pt>
                <c:pt idx="6">
                  <c:v>-1.5</c:v>
                </c:pt>
                <c:pt idx="7">
                  <c:v>-1.49</c:v>
                </c:pt>
              </c:numCache>
            </c:numRef>
          </c:val>
        </c:ser>
        <c:ser>
          <c:idx val="3"/>
          <c:order val="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unten'!$D$8:$K$8</c:f>
              <c:numCache>
                <c:formatCode>General</c:formatCode>
                <c:ptCount val="8"/>
                <c:pt idx="0">
                  <c:v>-1.01</c:v>
                </c:pt>
                <c:pt idx="1">
                  <c:v>-1.75</c:v>
                </c:pt>
                <c:pt idx="2">
                  <c:v>-0.71</c:v>
                </c:pt>
                <c:pt idx="3">
                  <c:v>-1.04</c:v>
                </c:pt>
                <c:pt idx="4">
                  <c:v>-1.1000000000000001</c:v>
                </c:pt>
                <c:pt idx="5">
                  <c:v>-0.82</c:v>
                </c:pt>
                <c:pt idx="6">
                  <c:v>-1.65</c:v>
                </c:pt>
                <c:pt idx="7">
                  <c:v>-1.5</c:v>
                </c:pt>
              </c:numCache>
            </c:numRef>
          </c:val>
        </c:ser>
        <c:ser>
          <c:idx val="4"/>
          <c:order val="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unten'!$D$9:$K$9</c:f>
              <c:numCache>
                <c:formatCode>General</c:formatCode>
                <c:ptCount val="8"/>
                <c:pt idx="0">
                  <c:v>-0.87</c:v>
                </c:pt>
                <c:pt idx="1">
                  <c:v>-1.61</c:v>
                </c:pt>
                <c:pt idx="2">
                  <c:v>-0.65</c:v>
                </c:pt>
                <c:pt idx="3">
                  <c:v>-1.01</c:v>
                </c:pt>
                <c:pt idx="4">
                  <c:v>-1.02</c:v>
                </c:pt>
                <c:pt idx="5">
                  <c:v>-0.82</c:v>
                </c:pt>
                <c:pt idx="6">
                  <c:v>-1.4</c:v>
                </c:pt>
                <c:pt idx="7">
                  <c:v>-1.48</c:v>
                </c:pt>
              </c:numCache>
            </c:numRef>
          </c:val>
        </c:ser>
        <c:ser>
          <c:idx val="5"/>
          <c:order val="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unten'!$D$10:$K$10</c:f>
              <c:numCache>
                <c:formatCode>General</c:formatCode>
                <c:ptCount val="8"/>
                <c:pt idx="0">
                  <c:v>-0.94</c:v>
                </c:pt>
                <c:pt idx="1">
                  <c:v>-1.67</c:v>
                </c:pt>
                <c:pt idx="2">
                  <c:v>-0.76</c:v>
                </c:pt>
                <c:pt idx="3">
                  <c:v>-1.1100000000000001</c:v>
                </c:pt>
                <c:pt idx="4">
                  <c:v>-1.1100000000000001</c:v>
                </c:pt>
                <c:pt idx="5">
                  <c:v>-0.9</c:v>
                </c:pt>
                <c:pt idx="6">
                  <c:v>-1.5</c:v>
                </c:pt>
                <c:pt idx="7">
                  <c:v>-1.47</c:v>
                </c:pt>
              </c:numCache>
            </c:numRef>
          </c:val>
        </c:ser>
        <c:ser>
          <c:idx val="6"/>
          <c:order val="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unten'!$D$11:$K$11</c:f>
              <c:numCache>
                <c:formatCode>General</c:formatCode>
                <c:ptCount val="8"/>
                <c:pt idx="0">
                  <c:v>-0.89</c:v>
                </c:pt>
                <c:pt idx="1">
                  <c:v>-1.62</c:v>
                </c:pt>
                <c:pt idx="2">
                  <c:v>-0.68</c:v>
                </c:pt>
                <c:pt idx="3">
                  <c:v>-1</c:v>
                </c:pt>
                <c:pt idx="4">
                  <c:v>-1.03</c:v>
                </c:pt>
                <c:pt idx="5">
                  <c:v>-0.83</c:v>
                </c:pt>
                <c:pt idx="6">
                  <c:v>-1.39</c:v>
                </c:pt>
                <c:pt idx="7">
                  <c:v>-1.46</c:v>
                </c:pt>
              </c:numCache>
            </c:numRef>
          </c:val>
        </c:ser>
        <c:ser>
          <c:idx val="7"/>
          <c:order val="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unten'!$D$12:$K$12</c:f>
              <c:numCache>
                <c:formatCode>General</c:formatCode>
                <c:ptCount val="8"/>
                <c:pt idx="0">
                  <c:v>-0.89</c:v>
                </c:pt>
                <c:pt idx="1">
                  <c:v>-1.65</c:v>
                </c:pt>
                <c:pt idx="2">
                  <c:v>-0.73</c:v>
                </c:pt>
                <c:pt idx="3">
                  <c:v>-1.07</c:v>
                </c:pt>
                <c:pt idx="4">
                  <c:v>-1.0900000000000001</c:v>
                </c:pt>
                <c:pt idx="5">
                  <c:v>-0.86</c:v>
                </c:pt>
                <c:pt idx="6">
                  <c:v>-1.52</c:v>
                </c:pt>
                <c:pt idx="7">
                  <c:v>-1.52</c:v>
                </c:pt>
              </c:numCache>
            </c:numRef>
          </c:val>
        </c:ser>
        <c:ser>
          <c:idx val="8"/>
          <c:order val="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unten'!$D$13:$K$13</c:f>
              <c:numCache>
                <c:formatCode>General</c:formatCode>
                <c:ptCount val="8"/>
                <c:pt idx="0">
                  <c:v>-0.93</c:v>
                </c:pt>
                <c:pt idx="1">
                  <c:v>-1.68</c:v>
                </c:pt>
                <c:pt idx="2">
                  <c:v>-0.73</c:v>
                </c:pt>
                <c:pt idx="3">
                  <c:v>-1.08</c:v>
                </c:pt>
                <c:pt idx="4">
                  <c:v>-1.07</c:v>
                </c:pt>
                <c:pt idx="5">
                  <c:v>-0.85</c:v>
                </c:pt>
                <c:pt idx="6">
                  <c:v>-1.47</c:v>
                </c:pt>
                <c:pt idx="7">
                  <c:v>-1.49</c:v>
                </c:pt>
              </c:numCache>
            </c:numRef>
          </c:val>
        </c:ser>
        <c:ser>
          <c:idx val="9"/>
          <c:order val="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unten'!$D$14:$K$14</c:f>
              <c:numCache>
                <c:formatCode>General</c:formatCode>
                <c:ptCount val="8"/>
                <c:pt idx="0">
                  <c:v>-0.92</c:v>
                </c:pt>
                <c:pt idx="1">
                  <c:v>-1.67</c:v>
                </c:pt>
                <c:pt idx="2">
                  <c:v>-0.81</c:v>
                </c:pt>
                <c:pt idx="3">
                  <c:v>-1.17</c:v>
                </c:pt>
                <c:pt idx="4">
                  <c:v>-1.1599999999999999</c:v>
                </c:pt>
                <c:pt idx="5">
                  <c:v>-0.92</c:v>
                </c:pt>
                <c:pt idx="6">
                  <c:v>-1.5</c:v>
                </c:pt>
                <c:pt idx="7">
                  <c:v>-1.48</c:v>
                </c:pt>
              </c:numCache>
            </c:numRef>
          </c:val>
        </c:ser>
        <c:ser>
          <c:idx val="10"/>
          <c:order val="1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unten'!$D$15:$K$15</c:f>
              <c:numCache>
                <c:formatCode>General</c:formatCode>
                <c:ptCount val="8"/>
                <c:pt idx="0">
                  <c:v>-0.93</c:v>
                </c:pt>
                <c:pt idx="1">
                  <c:v>-1.67</c:v>
                </c:pt>
                <c:pt idx="2">
                  <c:v>-0.74</c:v>
                </c:pt>
                <c:pt idx="3">
                  <c:v>-1.07</c:v>
                </c:pt>
                <c:pt idx="4">
                  <c:v>-1.07</c:v>
                </c:pt>
                <c:pt idx="5">
                  <c:v>-0.85</c:v>
                </c:pt>
                <c:pt idx="6">
                  <c:v>-1.38</c:v>
                </c:pt>
                <c:pt idx="7">
                  <c:v>-1.39</c:v>
                </c:pt>
              </c:numCache>
            </c:numRef>
          </c:val>
        </c:ser>
        <c:ser>
          <c:idx val="11"/>
          <c:order val="1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unten'!$D$16:$K$16</c:f>
              <c:numCache>
                <c:formatCode>General</c:formatCode>
                <c:ptCount val="8"/>
                <c:pt idx="0">
                  <c:v>-0.89</c:v>
                </c:pt>
                <c:pt idx="1">
                  <c:v>-1.58</c:v>
                </c:pt>
                <c:pt idx="2">
                  <c:v>-0.67</c:v>
                </c:pt>
                <c:pt idx="3">
                  <c:v>-0.97</c:v>
                </c:pt>
                <c:pt idx="4">
                  <c:v>-0.96</c:v>
                </c:pt>
                <c:pt idx="5">
                  <c:v>-0.78</c:v>
                </c:pt>
                <c:pt idx="6">
                  <c:v>-1.27</c:v>
                </c:pt>
                <c:pt idx="7">
                  <c:v>-1.47</c:v>
                </c:pt>
              </c:numCache>
            </c:numRef>
          </c:val>
        </c:ser>
        <c:ser>
          <c:idx val="12"/>
          <c:order val="1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unten'!$D$17:$K$17</c:f>
              <c:numCache>
                <c:formatCode>General</c:formatCode>
                <c:ptCount val="8"/>
                <c:pt idx="0">
                  <c:v>-0.91</c:v>
                </c:pt>
                <c:pt idx="1">
                  <c:v>-1.62</c:v>
                </c:pt>
                <c:pt idx="2">
                  <c:v>-0.68</c:v>
                </c:pt>
                <c:pt idx="3">
                  <c:v>-1.01</c:v>
                </c:pt>
                <c:pt idx="4">
                  <c:v>-1.01</c:v>
                </c:pt>
                <c:pt idx="5">
                  <c:v>-0.78</c:v>
                </c:pt>
                <c:pt idx="6">
                  <c:v>-1.36</c:v>
                </c:pt>
                <c:pt idx="7">
                  <c:v>-1.5</c:v>
                </c:pt>
              </c:numCache>
            </c:numRef>
          </c:val>
        </c:ser>
        <c:ser>
          <c:idx val="13"/>
          <c:order val="1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unten'!$D$18:$K$18</c:f>
              <c:numCache>
                <c:formatCode>General</c:formatCode>
                <c:ptCount val="8"/>
                <c:pt idx="0">
                  <c:v>-0.92</c:v>
                </c:pt>
                <c:pt idx="1">
                  <c:v>-1.66</c:v>
                </c:pt>
                <c:pt idx="2">
                  <c:v>-0.76</c:v>
                </c:pt>
                <c:pt idx="3">
                  <c:v>-1.08</c:v>
                </c:pt>
                <c:pt idx="4">
                  <c:v>-1.06</c:v>
                </c:pt>
                <c:pt idx="5">
                  <c:v>-0.83</c:v>
                </c:pt>
                <c:pt idx="6">
                  <c:v>-1.46</c:v>
                </c:pt>
                <c:pt idx="7">
                  <c:v>-1.52</c:v>
                </c:pt>
              </c:numCache>
            </c:numRef>
          </c:val>
        </c:ser>
        <c:ser>
          <c:idx val="14"/>
          <c:order val="1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unten'!$D$19:$K$19</c:f>
              <c:numCache>
                <c:formatCode>General</c:formatCode>
                <c:ptCount val="8"/>
                <c:pt idx="0">
                  <c:v>-0.92</c:v>
                </c:pt>
                <c:pt idx="1">
                  <c:v>-1.65</c:v>
                </c:pt>
                <c:pt idx="2">
                  <c:v>-0.72</c:v>
                </c:pt>
                <c:pt idx="3">
                  <c:v>-1.05</c:v>
                </c:pt>
                <c:pt idx="4">
                  <c:v>-1.05</c:v>
                </c:pt>
                <c:pt idx="5">
                  <c:v>-0.8</c:v>
                </c:pt>
                <c:pt idx="6">
                  <c:v>-1.4</c:v>
                </c:pt>
                <c:pt idx="7">
                  <c:v>-1.53</c:v>
                </c:pt>
              </c:numCache>
            </c:numRef>
          </c:val>
        </c:ser>
        <c:ser>
          <c:idx val="15"/>
          <c:order val="1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unten'!$D$20:$K$20</c:f>
              <c:numCache>
                <c:formatCode>General</c:formatCode>
                <c:ptCount val="8"/>
                <c:pt idx="0">
                  <c:v>-0.97</c:v>
                </c:pt>
                <c:pt idx="1">
                  <c:v>-1.81</c:v>
                </c:pt>
                <c:pt idx="2">
                  <c:v>-0.74</c:v>
                </c:pt>
                <c:pt idx="3">
                  <c:v>-1.07</c:v>
                </c:pt>
                <c:pt idx="4">
                  <c:v>-1.0900000000000001</c:v>
                </c:pt>
                <c:pt idx="5">
                  <c:v>-0.88</c:v>
                </c:pt>
                <c:pt idx="6">
                  <c:v>-1.62</c:v>
                </c:pt>
                <c:pt idx="7">
                  <c:v>-1.58</c:v>
                </c:pt>
              </c:numCache>
            </c:numRef>
          </c:val>
        </c:ser>
        <c:ser>
          <c:idx val="16"/>
          <c:order val="1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unten'!$D$21:$K$21</c:f>
              <c:numCache>
                <c:formatCode>General</c:formatCode>
                <c:ptCount val="8"/>
                <c:pt idx="0">
                  <c:v>-0.9</c:v>
                </c:pt>
                <c:pt idx="1">
                  <c:v>-1.65</c:v>
                </c:pt>
                <c:pt idx="2">
                  <c:v>-0.7</c:v>
                </c:pt>
                <c:pt idx="3">
                  <c:v>-1.01</c:v>
                </c:pt>
                <c:pt idx="4">
                  <c:v>-1.01</c:v>
                </c:pt>
                <c:pt idx="5">
                  <c:v>-0.81</c:v>
                </c:pt>
                <c:pt idx="6">
                  <c:v>-1.4</c:v>
                </c:pt>
                <c:pt idx="7">
                  <c:v>-1.52</c:v>
                </c:pt>
              </c:numCache>
            </c:numRef>
          </c:val>
        </c:ser>
        <c:ser>
          <c:idx val="17"/>
          <c:order val="1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unten'!$D$22:$K$22</c:f>
              <c:numCache>
                <c:formatCode>General</c:formatCode>
                <c:ptCount val="8"/>
                <c:pt idx="0">
                  <c:v>-0.92</c:v>
                </c:pt>
                <c:pt idx="1">
                  <c:v>-1.66</c:v>
                </c:pt>
                <c:pt idx="2">
                  <c:v>-0.71</c:v>
                </c:pt>
                <c:pt idx="3">
                  <c:v>-1.02</c:v>
                </c:pt>
                <c:pt idx="4">
                  <c:v>-1.02</c:v>
                </c:pt>
                <c:pt idx="5">
                  <c:v>-0.78</c:v>
                </c:pt>
                <c:pt idx="6">
                  <c:v>-1.39</c:v>
                </c:pt>
                <c:pt idx="7">
                  <c:v>-1.48</c:v>
                </c:pt>
              </c:numCache>
            </c:numRef>
          </c:val>
        </c:ser>
        <c:ser>
          <c:idx val="18"/>
          <c:order val="1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unten'!$D$23:$K$23</c:f>
              <c:numCache>
                <c:formatCode>General</c:formatCode>
                <c:ptCount val="8"/>
                <c:pt idx="0">
                  <c:v>-0.88</c:v>
                </c:pt>
                <c:pt idx="1">
                  <c:v>-1.64</c:v>
                </c:pt>
                <c:pt idx="2">
                  <c:v>-0.74</c:v>
                </c:pt>
                <c:pt idx="3">
                  <c:v>-1.02</c:v>
                </c:pt>
                <c:pt idx="4">
                  <c:v>-1.01</c:v>
                </c:pt>
                <c:pt idx="5">
                  <c:v>-0.8</c:v>
                </c:pt>
                <c:pt idx="6">
                  <c:v>-1.33</c:v>
                </c:pt>
                <c:pt idx="7">
                  <c:v>-1.45</c:v>
                </c:pt>
              </c:numCache>
            </c:numRef>
          </c:val>
        </c:ser>
        <c:ser>
          <c:idx val="19"/>
          <c:order val="1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unten'!$D$24:$K$24</c:f>
              <c:numCache>
                <c:formatCode>General</c:formatCode>
                <c:ptCount val="8"/>
                <c:pt idx="0">
                  <c:v>-0.92</c:v>
                </c:pt>
                <c:pt idx="1">
                  <c:v>-1.69</c:v>
                </c:pt>
                <c:pt idx="2">
                  <c:v>-0.74</c:v>
                </c:pt>
                <c:pt idx="3">
                  <c:v>-1.05</c:v>
                </c:pt>
                <c:pt idx="4">
                  <c:v>-1.05</c:v>
                </c:pt>
                <c:pt idx="5">
                  <c:v>-0.83</c:v>
                </c:pt>
                <c:pt idx="6">
                  <c:v>-1.39</c:v>
                </c:pt>
                <c:pt idx="7">
                  <c:v>-1.54</c:v>
                </c:pt>
              </c:numCache>
            </c:numRef>
          </c:val>
        </c:ser>
        <c:marker val="1"/>
        <c:axId val="78186752"/>
        <c:axId val="78200832"/>
      </c:lineChart>
      <c:catAx>
        <c:axId val="78186752"/>
        <c:scaling>
          <c:orientation val="minMax"/>
        </c:scaling>
        <c:axPos val="b"/>
        <c:tickLblPos val="nextTo"/>
        <c:crossAx val="78200832"/>
        <c:crosses val="autoZero"/>
        <c:auto val="1"/>
        <c:lblAlgn val="ctr"/>
        <c:lblOffset val="100"/>
      </c:catAx>
      <c:valAx>
        <c:axId val="78200832"/>
        <c:scaling>
          <c:orientation val="minMax"/>
        </c:scaling>
        <c:axPos val="l"/>
        <c:majorGridlines/>
        <c:numFmt formatCode="General" sourceLinked="1"/>
        <c:tickLblPos val="nextTo"/>
        <c:crossAx val="78186752"/>
        <c:crosses val="autoZero"/>
        <c:crossBetween val="between"/>
      </c:valAx>
    </c:plotArea>
    <c:legend>
      <c:legendPos val="r"/>
      <c:layout>
        <c:manualLayout>
          <c:xMode val="edge"/>
          <c:yMode val="edge"/>
          <c:x val="0.74749912510936123"/>
          <c:y val="0.16011774569845438"/>
          <c:w val="0.25250087489063888"/>
          <c:h val="0.83717191601050789"/>
        </c:manualLayout>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2922752"/>
        <c:axId val="62924672"/>
        <c:axId val="0"/>
      </c:bar3DChart>
      <c:catAx>
        <c:axId val="62922752"/>
        <c:scaling>
          <c:orientation val="minMax"/>
        </c:scaling>
        <c:axPos val="b"/>
        <c:title>
          <c:tx>
            <c:rich>
              <a:bodyPr/>
              <a:lstStyle/>
              <a:p>
                <a:pPr>
                  <a:defRPr/>
                </a:pPr>
                <a:r>
                  <a:rPr lang="en-US"/>
                  <a:t>Messpunkte</a:t>
                </a:r>
              </a:p>
            </c:rich>
          </c:tx>
        </c:title>
        <c:tickLblPos val="nextTo"/>
        <c:crossAx val="62924672"/>
        <c:crosses val="autoZero"/>
        <c:auto val="1"/>
        <c:lblAlgn val="ctr"/>
        <c:lblOffset val="100"/>
      </c:catAx>
      <c:valAx>
        <c:axId val="6292467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29227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Gegenüberstellungen!$C$5</c:f>
              <c:strCache>
                <c:ptCount val="1"/>
                <c:pt idx="0">
                  <c:v>nFxx</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Gegenüberstellungen!$D$5:$M$5</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er>
          <c:idx val="1"/>
          <c:order val="1"/>
          <c:tx>
            <c:strRef>
              <c:f>Gegenüberstellungen!$C$6</c:f>
              <c:strCache>
                <c:ptCount val="1"/>
                <c:pt idx="0">
                  <c:v>nF17</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Gegenüberstellungen!$D$6:$M$6</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Gegenüberstellungen!$C$7</c:f>
              <c:strCache>
                <c:ptCount val="1"/>
                <c:pt idx="0">
                  <c:v>F18</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Gegenüberstellungen!$D$7:$M$7</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3"/>
          <c:order val="3"/>
          <c:tx>
            <c:strRef>
              <c:f>Gegenüberstellungen!$C$8</c:f>
              <c:strCache>
                <c:ptCount val="1"/>
                <c:pt idx="0">
                  <c:v>F13</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Gegenüberstellungen!$D$8:$M$8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8408320"/>
        <c:axId val="78422400"/>
        <c:axId val="0"/>
      </c:bar3DChart>
      <c:catAx>
        <c:axId val="78408320"/>
        <c:scaling>
          <c:orientation val="minMax"/>
        </c:scaling>
        <c:axPos val="b"/>
        <c:tickLblPos val="nextTo"/>
        <c:crossAx val="78422400"/>
        <c:crosses val="autoZero"/>
        <c:auto val="1"/>
        <c:lblAlgn val="ctr"/>
        <c:lblOffset val="100"/>
      </c:catAx>
      <c:valAx>
        <c:axId val="78422400"/>
        <c:scaling>
          <c:orientation val="minMax"/>
        </c:scaling>
        <c:axPos val="l"/>
        <c:majorGridlines/>
        <c:numFmt formatCode="General" sourceLinked="1"/>
        <c:tickLblPos val="nextTo"/>
        <c:crossAx val="784083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Gegenüberstellungen!$D$37</c:f>
              <c:strCache>
                <c:ptCount val="1"/>
                <c:pt idx="0">
                  <c:v>nFxx</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Gegenüberstellungen!$E$37:$L$37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er>
          <c:idx val="1"/>
          <c:order val="1"/>
          <c:tx>
            <c:strRef>
              <c:f>Gegenüberstellungen!$D$38</c:f>
              <c:strCache>
                <c:ptCount val="1"/>
                <c:pt idx="0">
                  <c:v>nF17</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Gegenüberstellungen!$E$38:$L$38</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er>
          <c:idx val="2"/>
          <c:order val="2"/>
          <c:tx>
            <c:strRef>
              <c:f>Gegenüberstellungen!$D$39</c:f>
              <c:strCache>
                <c:ptCount val="1"/>
                <c:pt idx="0">
                  <c:v>F18</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Gegenüberstellungen!$E$39:$L$39</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3"/>
          <c:order val="3"/>
          <c:tx>
            <c:strRef>
              <c:f>Gegenüberstellungen!$D$40</c:f>
              <c:strCache>
                <c:ptCount val="1"/>
                <c:pt idx="0">
                  <c:v>F13</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Gegenüberstellungen!$E$40:$L$40</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shape val="cylinder"/>
        <c:axId val="79563008"/>
        <c:axId val="79593472"/>
        <c:axId val="0"/>
      </c:bar3DChart>
      <c:catAx>
        <c:axId val="79563008"/>
        <c:scaling>
          <c:orientation val="minMax"/>
        </c:scaling>
        <c:axPos val="b"/>
        <c:tickLblPos val="nextTo"/>
        <c:crossAx val="79593472"/>
        <c:crosses val="autoZero"/>
        <c:auto val="1"/>
        <c:lblAlgn val="ctr"/>
        <c:lblOffset val="100"/>
      </c:catAx>
      <c:valAx>
        <c:axId val="79593472"/>
        <c:scaling>
          <c:orientation val="minMax"/>
        </c:scaling>
        <c:axPos val="l"/>
        <c:majorGridlines/>
        <c:numFmt formatCode="General" sourceLinked="1"/>
        <c:tickLblPos val="nextTo"/>
        <c:crossAx val="795630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Labor!$E$8</c:f>
              <c:strCache>
                <c:ptCount val="1"/>
                <c:pt idx="0">
                  <c:v>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Labor!$F$8:$O$8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Labor!$E$9</c:f>
              <c:strCache>
                <c:ptCount val="1"/>
                <c:pt idx="0">
                  <c:v>nFxx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Labor!$F$9:$O$9</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79651584"/>
        <c:axId val="79653120"/>
        <c:axId val="0"/>
      </c:bar3DChart>
      <c:catAx>
        <c:axId val="79651584"/>
        <c:scaling>
          <c:orientation val="minMax"/>
        </c:scaling>
        <c:axPos val="b"/>
        <c:tickLblPos val="nextTo"/>
        <c:crossAx val="79653120"/>
        <c:crosses val="autoZero"/>
        <c:auto val="1"/>
        <c:lblAlgn val="ctr"/>
        <c:lblOffset val="100"/>
      </c:catAx>
      <c:valAx>
        <c:axId val="79653120"/>
        <c:scaling>
          <c:orientation val="minMax"/>
        </c:scaling>
        <c:axPos val="l"/>
        <c:majorGridlines/>
        <c:numFmt formatCode="General" sourceLinked="1"/>
        <c:tickLblPos val="nextTo"/>
        <c:crossAx val="796515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Labor!$C$50</c:f>
              <c:strCache>
                <c:ptCount val="1"/>
                <c:pt idx="0">
                  <c:v>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Labor!$D$50:$M$50</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Labor!$C$51</c:f>
              <c:strCache>
                <c:ptCount val="1"/>
                <c:pt idx="0">
                  <c:v>nF17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Labor!$D$51:$M$51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hape val="cylinder"/>
        <c:axId val="79682176"/>
        <c:axId val="64692608"/>
        <c:axId val="0"/>
      </c:bar3DChart>
      <c:catAx>
        <c:axId val="79682176"/>
        <c:scaling>
          <c:orientation val="minMax"/>
        </c:scaling>
        <c:axPos val="b"/>
        <c:tickLblPos val="nextTo"/>
        <c:crossAx val="64692608"/>
        <c:crosses val="autoZero"/>
        <c:auto val="1"/>
        <c:lblAlgn val="ctr"/>
        <c:lblOffset val="100"/>
      </c:catAx>
      <c:valAx>
        <c:axId val="64692608"/>
        <c:scaling>
          <c:orientation val="minMax"/>
        </c:scaling>
        <c:axPos val="l"/>
        <c:majorGridlines/>
        <c:numFmt formatCode="General" sourceLinked="1"/>
        <c:tickLblPos val="nextTo"/>
        <c:crossAx val="796821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Labor!$C$78</c:f>
              <c:strCache>
                <c:ptCount val="1"/>
                <c:pt idx="0">
                  <c:v>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Labor!$D$78:$K$78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Labor!$C$79</c:f>
              <c:strCache>
                <c:ptCount val="1"/>
                <c:pt idx="0">
                  <c:v>nF17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Labor!$D$79:$K$79</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hape val="cylinder"/>
        <c:axId val="64713472"/>
        <c:axId val="64715008"/>
        <c:axId val="0"/>
      </c:bar3DChart>
      <c:catAx>
        <c:axId val="64713472"/>
        <c:scaling>
          <c:orientation val="minMax"/>
        </c:scaling>
        <c:axPos val="b"/>
        <c:tickLblPos val="nextTo"/>
        <c:crossAx val="64715008"/>
        <c:crosses val="autoZero"/>
        <c:auto val="1"/>
        <c:lblAlgn val="ctr"/>
        <c:lblOffset val="100"/>
      </c:catAx>
      <c:valAx>
        <c:axId val="64715008"/>
        <c:scaling>
          <c:orientation val="minMax"/>
        </c:scaling>
        <c:axPos val="l"/>
        <c:majorGridlines/>
        <c:numFmt formatCode="General" sourceLinked="1"/>
        <c:tickLblPos val="nextTo"/>
        <c:crossAx val="647134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Labor!$C$107</c:f>
              <c:strCache>
                <c:ptCount val="1"/>
                <c:pt idx="0">
                  <c:v>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Labor!$D$107:$M$107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Labor!$C$108</c:f>
              <c:strCache>
                <c:ptCount val="1"/>
                <c:pt idx="0">
                  <c:v>nFxx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Labor!$D$108:$M$108</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64739968"/>
        <c:axId val="79823232"/>
        <c:axId val="0"/>
      </c:bar3DChart>
      <c:catAx>
        <c:axId val="64739968"/>
        <c:scaling>
          <c:orientation val="minMax"/>
        </c:scaling>
        <c:axPos val="b"/>
        <c:tickLblPos val="nextTo"/>
        <c:crossAx val="79823232"/>
        <c:crosses val="autoZero"/>
        <c:auto val="1"/>
        <c:lblAlgn val="ctr"/>
        <c:lblOffset val="100"/>
      </c:catAx>
      <c:valAx>
        <c:axId val="79823232"/>
        <c:scaling>
          <c:orientation val="minMax"/>
        </c:scaling>
        <c:axPos val="l"/>
        <c:majorGridlines/>
        <c:numFmt formatCode="General" sourceLinked="1"/>
        <c:tickLblPos val="nextTo"/>
        <c:crossAx val="647399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Labor!$C$136</c:f>
              <c:strCache>
                <c:ptCount val="1"/>
                <c:pt idx="0">
                  <c:v>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Labor!$D$136:$K$136</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er>
          <c:idx val="1"/>
          <c:order val="1"/>
          <c:tx>
            <c:strRef>
              <c:f>Labor!$C$137</c:f>
              <c:strCache>
                <c:ptCount val="1"/>
                <c:pt idx="0">
                  <c:v>nFxx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Labor!$D$137:$K$137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hape val="cylinder"/>
        <c:axId val="79840000"/>
        <c:axId val="79841536"/>
        <c:axId val="0"/>
      </c:bar3DChart>
      <c:catAx>
        <c:axId val="79840000"/>
        <c:scaling>
          <c:orientation val="minMax"/>
        </c:scaling>
        <c:axPos val="b"/>
        <c:tickLblPos val="nextTo"/>
        <c:crossAx val="79841536"/>
        <c:crosses val="autoZero"/>
        <c:auto val="1"/>
        <c:lblAlgn val="ctr"/>
        <c:lblOffset val="100"/>
      </c:catAx>
      <c:valAx>
        <c:axId val="79841536"/>
        <c:scaling>
          <c:orientation val="minMax"/>
        </c:scaling>
        <c:axPos val="l"/>
        <c:majorGridlines/>
        <c:numFmt formatCode="General" sourceLinked="1"/>
        <c:tickLblPos val="nextTo"/>
        <c:crossAx val="798400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FehlerVergleich!$D$104</c:f>
              <c:strCache>
                <c:ptCount val="1"/>
                <c:pt idx="0">
                  <c:v>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FehlerVergleich!$E$104:$L$104</c:f>
              <c:numCache>
                <c:formatCode>General</c:formatCode>
                <c:ptCount val="8"/>
                <c:pt idx="0">
                  <c:v>2.7212549969030577E-2</c:v>
                </c:pt>
                <c:pt idx="1">
                  <c:v>4.1843849852943406E-2</c:v>
                </c:pt>
                <c:pt idx="2">
                  <c:v>2.879824895830705E-2</c:v>
                </c:pt>
                <c:pt idx="3">
                  <c:v>3.9568524348268672E-2</c:v>
                </c:pt>
                <c:pt idx="4">
                  <c:v>2.901712363505889E-2</c:v>
                </c:pt>
                <c:pt idx="5">
                  <c:v>2.4345089230564228E-2</c:v>
                </c:pt>
                <c:pt idx="6">
                  <c:v>5.1620085826271325E-2</c:v>
                </c:pt>
                <c:pt idx="7">
                  <c:v>0.17253424191522312</c:v>
                </c:pt>
              </c:numCache>
            </c:numRef>
          </c:val>
        </c:ser>
        <c:ser>
          <c:idx val="1"/>
          <c:order val="1"/>
          <c:tx>
            <c:strRef>
              <c:f>FehlerVergleich!$D$105</c:f>
              <c:strCache>
                <c:ptCount val="1"/>
                <c:pt idx="0">
                  <c:v>nFxx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FehlerVergleich!$E$105:$L$105</c:f>
              <c:numCache>
                <c:formatCode>General</c:formatCode>
                <c:ptCount val="8"/>
                <c:pt idx="0">
                  <c:v>7.343991457396136E-3</c:v>
                </c:pt>
                <c:pt idx="1">
                  <c:v>4.7848444950808278E-3</c:v>
                </c:pt>
                <c:pt idx="2">
                  <c:v>5.5948754748383293E-3</c:v>
                </c:pt>
                <c:pt idx="3">
                  <c:v>6.3203930590630753E-3</c:v>
                </c:pt>
                <c:pt idx="4">
                  <c:v>7.9670373546580509E-3</c:v>
                </c:pt>
                <c:pt idx="5">
                  <c:v>6.2101360269871822E-3</c:v>
                </c:pt>
                <c:pt idx="6">
                  <c:v>5.0000000000000044E-3</c:v>
                </c:pt>
                <c:pt idx="7">
                  <c:v>9.8381641419670353E-3</c:v>
                </c:pt>
              </c:numCache>
            </c:numRef>
          </c:val>
        </c:ser>
        <c:shape val="cylinder"/>
        <c:axId val="79875072"/>
        <c:axId val="79893248"/>
        <c:axId val="0"/>
      </c:bar3DChart>
      <c:catAx>
        <c:axId val="79875072"/>
        <c:scaling>
          <c:orientation val="minMax"/>
        </c:scaling>
        <c:axPos val="b"/>
        <c:tickLblPos val="nextTo"/>
        <c:crossAx val="79893248"/>
        <c:crosses val="autoZero"/>
        <c:auto val="1"/>
        <c:lblAlgn val="ctr"/>
        <c:lblOffset val="100"/>
      </c:catAx>
      <c:valAx>
        <c:axId val="79893248"/>
        <c:scaling>
          <c:orientation val="minMax"/>
        </c:scaling>
        <c:axPos val="l"/>
        <c:majorGridlines/>
        <c:numFmt formatCode="General" sourceLinked="1"/>
        <c:tickLblPos val="nextTo"/>
        <c:crossAx val="798750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alle Materialien</a:t>
            </a:r>
          </a:p>
        </c:rich>
      </c:tx>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'F19'!$C$93</c:f>
              <c:strCache>
                <c:ptCount val="1"/>
                <c:pt idx="0">
                  <c:v>nF18</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'F19'!$C$94</c:f>
              <c:strCache>
                <c:ptCount val="1"/>
                <c:pt idx="0">
                  <c:v>nF19</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'F19'!$D$94:$M$94</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axId val="80058624"/>
        <c:axId val="80064512"/>
      </c:barChart>
      <c:catAx>
        <c:axId val="80058624"/>
        <c:scaling>
          <c:orientation val="minMax"/>
        </c:scaling>
        <c:axPos val="b"/>
        <c:tickLblPos val="nextTo"/>
        <c:crossAx val="80064512"/>
        <c:crosses val="autoZero"/>
        <c:auto val="1"/>
        <c:lblAlgn val="ctr"/>
        <c:lblOffset val="100"/>
      </c:catAx>
      <c:valAx>
        <c:axId val="80064512"/>
        <c:scaling>
          <c:orientation val="minMax"/>
        </c:scaling>
        <c:axPos val="l"/>
        <c:majorGridlines/>
        <c:numFmt formatCode="General" sourceLinked="1"/>
        <c:tickLblPos val="nextTo"/>
        <c:crossAx val="8005862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engere</a:t>
            </a:r>
            <a:r>
              <a:rPr lang="en-US" baseline="0"/>
              <a:t> Wahl</a:t>
            </a:r>
          </a:p>
          <a:p>
            <a:pPr>
              <a:defRPr/>
            </a:pPr>
            <a:r>
              <a:rPr lang="en-US"/>
              <a:t> Mater.</a:t>
            </a:r>
          </a:p>
        </c:rich>
      </c:tx>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80114816"/>
        <c:axId val="80116352"/>
      </c:barChart>
      <c:catAx>
        <c:axId val="80114816"/>
        <c:scaling>
          <c:orientation val="minMax"/>
        </c:scaling>
        <c:axPos val="b"/>
        <c:tickLblPos val="nextTo"/>
        <c:crossAx val="80116352"/>
        <c:crosses val="autoZero"/>
        <c:auto val="1"/>
        <c:lblAlgn val="ctr"/>
        <c:lblOffset val="100"/>
      </c:catAx>
      <c:valAx>
        <c:axId val="80116352"/>
        <c:scaling>
          <c:orientation val="minMax"/>
        </c:scaling>
        <c:axPos val="l"/>
        <c:majorGridlines/>
        <c:numFmt formatCode="General" sourceLinked="1"/>
        <c:tickLblPos val="nextTo"/>
        <c:crossAx val="80114816"/>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Überlagerung Messwerte je Teil</a:t>
            </a:r>
          </a:p>
        </c:rich>
      </c:tx>
    </c:title>
    <c:plotArea>
      <c:layout/>
      <c:lineChart>
        <c:grouping val="standard"/>
        <c:ser>
          <c:idx val="0"/>
          <c:order val="0"/>
          <c:tx>
            <c:v>Teil 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F17Chr1'!$D$13:$M$13</c:f>
              <c:numCache>
                <c:formatCode>General</c:formatCode>
                <c:ptCount val="10"/>
                <c:pt idx="0">
                  <c:v>2.23</c:v>
                </c:pt>
                <c:pt idx="1">
                  <c:v>0.76</c:v>
                </c:pt>
                <c:pt idx="2">
                  <c:v>0.43</c:v>
                </c:pt>
                <c:pt idx="3">
                  <c:v>-0.04</c:v>
                </c:pt>
                <c:pt idx="4">
                  <c:v>-0.38</c:v>
                </c:pt>
                <c:pt idx="5">
                  <c:v>-0.4</c:v>
                </c:pt>
                <c:pt idx="6">
                  <c:v>-0.28000000000000003</c:v>
                </c:pt>
                <c:pt idx="7">
                  <c:v>0.15</c:v>
                </c:pt>
                <c:pt idx="8">
                  <c:v>1.17</c:v>
                </c:pt>
                <c:pt idx="9">
                  <c:v>3.34</c:v>
                </c:pt>
              </c:numCache>
            </c:numRef>
          </c:val>
        </c:ser>
        <c:ser>
          <c:idx val="1"/>
          <c:order val="1"/>
          <c:tx>
            <c:v>Teil 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F17Chr1'!$D$14:$M$14</c:f>
              <c:numCache>
                <c:formatCode>General</c:formatCode>
                <c:ptCount val="10"/>
                <c:pt idx="0">
                  <c:v>2.82</c:v>
                </c:pt>
                <c:pt idx="1">
                  <c:v>0.92</c:v>
                </c:pt>
                <c:pt idx="2">
                  <c:v>0.47</c:v>
                </c:pt>
                <c:pt idx="3">
                  <c:v>-0.01</c:v>
                </c:pt>
                <c:pt idx="4">
                  <c:v>-0.35</c:v>
                </c:pt>
                <c:pt idx="5">
                  <c:v>-0.39</c:v>
                </c:pt>
                <c:pt idx="6">
                  <c:v>-0.28999999999999998</c:v>
                </c:pt>
                <c:pt idx="7">
                  <c:v>0.15</c:v>
                </c:pt>
                <c:pt idx="8">
                  <c:v>1.17</c:v>
                </c:pt>
                <c:pt idx="9">
                  <c:v>3.38</c:v>
                </c:pt>
              </c:numCache>
            </c:numRef>
          </c:val>
        </c:ser>
        <c:ser>
          <c:idx val="2"/>
          <c:order val="2"/>
          <c:tx>
            <c:v>Teil 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F17Chr1'!$D$15:$M$15</c:f>
              <c:numCache>
                <c:formatCode>General</c:formatCode>
                <c:ptCount val="10"/>
                <c:pt idx="0">
                  <c:v>2.1</c:v>
                </c:pt>
                <c:pt idx="1">
                  <c:v>0.84</c:v>
                </c:pt>
                <c:pt idx="2">
                  <c:v>0.68</c:v>
                </c:pt>
                <c:pt idx="3">
                  <c:v>7.0000000000000007E-2</c:v>
                </c:pt>
                <c:pt idx="4">
                  <c:v>-0.27</c:v>
                </c:pt>
                <c:pt idx="5">
                  <c:v>-0.34</c:v>
                </c:pt>
                <c:pt idx="6">
                  <c:v>-0.28000000000000003</c:v>
                </c:pt>
                <c:pt idx="7">
                  <c:v>0.54</c:v>
                </c:pt>
                <c:pt idx="8">
                  <c:v>1.4</c:v>
                </c:pt>
                <c:pt idx="9">
                  <c:v>3.16</c:v>
                </c:pt>
              </c:numCache>
            </c:numRef>
          </c:val>
        </c:ser>
        <c:ser>
          <c:idx val="3"/>
          <c:order val="3"/>
          <c:tx>
            <c:v>Teil 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F17Chr1'!$D$16:$M$16</c:f>
              <c:numCache>
                <c:formatCode>General</c:formatCode>
                <c:ptCount val="10"/>
                <c:pt idx="0">
                  <c:v>1.84</c:v>
                </c:pt>
                <c:pt idx="1">
                  <c:v>0.67</c:v>
                </c:pt>
                <c:pt idx="2">
                  <c:v>0.54</c:v>
                </c:pt>
                <c:pt idx="3">
                  <c:v>0.01</c:v>
                </c:pt>
                <c:pt idx="4">
                  <c:v>-0.3</c:v>
                </c:pt>
                <c:pt idx="5">
                  <c:v>-0.37</c:v>
                </c:pt>
                <c:pt idx="6">
                  <c:v>-0.28000000000000003</c:v>
                </c:pt>
                <c:pt idx="7">
                  <c:v>0.61</c:v>
                </c:pt>
                <c:pt idx="8">
                  <c:v>1.46</c:v>
                </c:pt>
                <c:pt idx="9">
                  <c:v>3.13</c:v>
                </c:pt>
              </c:numCache>
            </c:numRef>
          </c:val>
        </c:ser>
        <c:ser>
          <c:idx val="4"/>
          <c:order val="4"/>
          <c:tx>
            <c:v>Teil 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F17Chr1'!$D$17:$M$17</c:f>
              <c:numCache>
                <c:formatCode>General</c:formatCode>
                <c:ptCount val="10"/>
                <c:pt idx="0">
                  <c:v>1.8</c:v>
                </c:pt>
                <c:pt idx="1">
                  <c:v>0.7</c:v>
                </c:pt>
                <c:pt idx="2">
                  <c:v>0.66</c:v>
                </c:pt>
                <c:pt idx="3">
                  <c:v>7.0000000000000007E-2</c:v>
                </c:pt>
                <c:pt idx="4">
                  <c:v>-0.28999999999999998</c:v>
                </c:pt>
                <c:pt idx="5">
                  <c:v>-0.36</c:v>
                </c:pt>
                <c:pt idx="6">
                  <c:v>-0.28000000000000003</c:v>
                </c:pt>
                <c:pt idx="7">
                  <c:v>0.5</c:v>
                </c:pt>
                <c:pt idx="8">
                  <c:v>1.3</c:v>
                </c:pt>
                <c:pt idx="9">
                  <c:v>2.76</c:v>
                </c:pt>
              </c:numCache>
            </c:numRef>
          </c:val>
        </c:ser>
        <c:ser>
          <c:idx val="5"/>
          <c:order val="5"/>
          <c:tx>
            <c:v>Teil 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F17Chr1'!$D$18:$M$18</c:f>
              <c:numCache>
                <c:formatCode>General</c:formatCode>
                <c:ptCount val="10"/>
                <c:pt idx="0">
                  <c:v>1.73</c:v>
                </c:pt>
                <c:pt idx="1">
                  <c:v>0.59</c:v>
                </c:pt>
                <c:pt idx="2">
                  <c:v>0.51</c:v>
                </c:pt>
                <c:pt idx="3">
                  <c:v>0.04</c:v>
                </c:pt>
                <c:pt idx="4">
                  <c:v>-0.28999999999999998</c:v>
                </c:pt>
                <c:pt idx="5">
                  <c:v>-0.38</c:v>
                </c:pt>
                <c:pt idx="6">
                  <c:v>-0.3</c:v>
                </c:pt>
                <c:pt idx="7">
                  <c:v>0.43</c:v>
                </c:pt>
                <c:pt idx="8">
                  <c:v>1.31</c:v>
                </c:pt>
                <c:pt idx="9">
                  <c:v>2.75</c:v>
                </c:pt>
              </c:numCache>
            </c:numRef>
          </c:val>
        </c:ser>
        <c:ser>
          <c:idx val="6"/>
          <c:order val="6"/>
          <c:tx>
            <c:v>Teil 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F17Chr1'!$D$19:$M$19</c:f>
              <c:numCache>
                <c:formatCode>General</c:formatCode>
                <c:ptCount val="10"/>
                <c:pt idx="0">
                  <c:v>2.0699999999999998</c:v>
                </c:pt>
                <c:pt idx="1">
                  <c:v>0.98</c:v>
                </c:pt>
                <c:pt idx="2">
                  <c:v>0.6</c:v>
                </c:pt>
                <c:pt idx="3">
                  <c:v>0.02</c:v>
                </c:pt>
                <c:pt idx="4">
                  <c:v>-0.3</c:v>
                </c:pt>
                <c:pt idx="5">
                  <c:v>-0.37</c:v>
                </c:pt>
                <c:pt idx="6">
                  <c:v>-0.3</c:v>
                </c:pt>
                <c:pt idx="7">
                  <c:v>0.52</c:v>
                </c:pt>
                <c:pt idx="8">
                  <c:v>1.33</c:v>
                </c:pt>
                <c:pt idx="9">
                  <c:v>2.96</c:v>
                </c:pt>
              </c:numCache>
            </c:numRef>
          </c:val>
        </c:ser>
        <c:ser>
          <c:idx val="7"/>
          <c:order val="7"/>
          <c:tx>
            <c:v>Teil 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F17Chr1'!$D$20:$M$20</c:f>
              <c:numCache>
                <c:formatCode>General</c:formatCode>
                <c:ptCount val="10"/>
                <c:pt idx="0">
                  <c:v>1.86</c:v>
                </c:pt>
                <c:pt idx="1">
                  <c:v>0.62</c:v>
                </c:pt>
                <c:pt idx="2">
                  <c:v>0.56999999999999995</c:v>
                </c:pt>
                <c:pt idx="3">
                  <c:v>0.05</c:v>
                </c:pt>
                <c:pt idx="4">
                  <c:v>-0.28999999999999998</c:v>
                </c:pt>
                <c:pt idx="5">
                  <c:v>-0.36</c:v>
                </c:pt>
                <c:pt idx="6">
                  <c:v>-0.3</c:v>
                </c:pt>
                <c:pt idx="7">
                  <c:v>0.5</c:v>
                </c:pt>
                <c:pt idx="8">
                  <c:v>1.36</c:v>
                </c:pt>
                <c:pt idx="9">
                  <c:v>2.94</c:v>
                </c:pt>
              </c:numCache>
            </c:numRef>
          </c:val>
        </c:ser>
        <c:ser>
          <c:idx val="8"/>
          <c:order val="8"/>
          <c:tx>
            <c:v>Teil 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F17Chr1'!$D$21:$M$21</c:f>
              <c:numCache>
                <c:formatCode>General</c:formatCode>
                <c:ptCount val="10"/>
                <c:pt idx="0">
                  <c:v>1.94</c:v>
                </c:pt>
                <c:pt idx="1">
                  <c:v>0.65</c:v>
                </c:pt>
                <c:pt idx="2">
                  <c:v>0.56999999999999995</c:v>
                </c:pt>
                <c:pt idx="3">
                  <c:v>0.03</c:v>
                </c:pt>
                <c:pt idx="4">
                  <c:v>-0.28000000000000003</c:v>
                </c:pt>
                <c:pt idx="5">
                  <c:v>-0.36</c:v>
                </c:pt>
                <c:pt idx="6">
                  <c:v>-0.28999999999999998</c:v>
                </c:pt>
                <c:pt idx="7">
                  <c:v>0.46</c:v>
                </c:pt>
                <c:pt idx="8">
                  <c:v>1.28</c:v>
                </c:pt>
                <c:pt idx="9">
                  <c:v>2.91</c:v>
                </c:pt>
              </c:numCache>
            </c:numRef>
          </c:val>
        </c:ser>
        <c:ser>
          <c:idx val="9"/>
          <c:order val="9"/>
          <c:tx>
            <c:v>Teil 10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F17Chr1'!$D$22:$M$22</c:f>
              <c:numCache>
                <c:formatCode>General</c:formatCode>
                <c:ptCount val="10"/>
                <c:pt idx="0">
                  <c:v>1.82</c:v>
                </c:pt>
                <c:pt idx="1">
                  <c:v>0.69</c:v>
                </c:pt>
                <c:pt idx="2">
                  <c:v>0.61</c:v>
                </c:pt>
                <c:pt idx="3">
                  <c:v>0.04</c:v>
                </c:pt>
                <c:pt idx="4">
                  <c:v>-0.3</c:v>
                </c:pt>
                <c:pt idx="5">
                  <c:v>-0.38</c:v>
                </c:pt>
                <c:pt idx="6">
                  <c:v>-0.3</c:v>
                </c:pt>
                <c:pt idx="7">
                  <c:v>0.49</c:v>
                </c:pt>
                <c:pt idx="8">
                  <c:v>1.37</c:v>
                </c:pt>
                <c:pt idx="9">
                  <c:v>2.78</c:v>
                </c:pt>
              </c:numCache>
            </c:numRef>
          </c:val>
        </c:ser>
        <c:ser>
          <c:idx val="10"/>
          <c:order val="10"/>
          <c:tx>
            <c:v>Teil 11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F17Chr1'!$D$23:$M$23</c:f>
              <c:numCache>
                <c:formatCode>General</c:formatCode>
                <c:ptCount val="10"/>
                <c:pt idx="0">
                  <c:v>1.62</c:v>
                </c:pt>
                <c:pt idx="1">
                  <c:v>0.56999999999999995</c:v>
                </c:pt>
                <c:pt idx="2">
                  <c:v>0.51</c:v>
                </c:pt>
                <c:pt idx="3">
                  <c:v>0.03</c:v>
                </c:pt>
                <c:pt idx="4">
                  <c:v>-0.24</c:v>
                </c:pt>
                <c:pt idx="5">
                  <c:v>-0.3</c:v>
                </c:pt>
                <c:pt idx="6">
                  <c:v>-0.28000000000000003</c:v>
                </c:pt>
                <c:pt idx="7">
                  <c:v>0.48</c:v>
                </c:pt>
                <c:pt idx="8">
                  <c:v>1.3</c:v>
                </c:pt>
                <c:pt idx="9">
                  <c:v>2.95</c:v>
                </c:pt>
              </c:numCache>
            </c:numRef>
          </c:val>
        </c:ser>
        <c:ser>
          <c:idx val="11"/>
          <c:order val="11"/>
          <c:tx>
            <c:v>Teil 12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F17Chr1'!$D$24:$M$24</c:f>
              <c:numCache>
                <c:formatCode>General</c:formatCode>
                <c:ptCount val="10"/>
                <c:pt idx="0">
                  <c:v>2</c:v>
                </c:pt>
                <c:pt idx="1">
                  <c:v>0.75</c:v>
                </c:pt>
                <c:pt idx="2">
                  <c:v>0.7</c:v>
                </c:pt>
                <c:pt idx="3">
                  <c:v>0.08</c:v>
                </c:pt>
                <c:pt idx="4">
                  <c:v>-0.26</c:v>
                </c:pt>
                <c:pt idx="5">
                  <c:v>-0.34</c:v>
                </c:pt>
                <c:pt idx="6">
                  <c:v>-0.3</c:v>
                </c:pt>
                <c:pt idx="7">
                  <c:v>0.49</c:v>
                </c:pt>
                <c:pt idx="8">
                  <c:v>1.35</c:v>
                </c:pt>
                <c:pt idx="9">
                  <c:v>2.97</c:v>
                </c:pt>
              </c:numCache>
            </c:numRef>
          </c:val>
        </c:ser>
        <c:ser>
          <c:idx val="12"/>
          <c:order val="12"/>
          <c:tx>
            <c:v>Teil 13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F17Chr1'!$D$25:$M$25</c:f>
              <c:numCache>
                <c:formatCode>General</c:formatCode>
                <c:ptCount val="10"/>
                <c:pt idx="0">
                  <c:v>1.9</c:v>
                </c:pt>
                <c:pt idx="1">
                  <c:v>0.65</c:v>
                </c:pt>
                <c:pt idx="2">
                  <c:v>0.56999999999999995</c:v>
                </c:pt>
                <c:pt idx="3">
                  <c:v>0.03</c:v>
                </c:pt>
                <c:pt idx="4">
                  <c:v>-0.32</c:v>
                </c:pt>
                <c:pt idx="5">
                  <c:v>-0.41</c:v>
                </c:pt>
                <c:pt idx="6">
                  <c:v>-0.28999999999999998</c:v>
                </c:pt>
                <c:pt idx="7">
                  <c:v>0.5</c:v>
                </c:pt>
                <c:pt idx="8">
                  <c:v>1.38</c:v>
                </c:pt>
                <c:pt idx="9">
                  <c:v>3.06</c:v>
                </c:pt>
              </c:numCache>
            </c:numRef>
          </c:val>
        </c:ser>
        <c:ser>
          <c:idx val="13"/>
          <c:order val="13"/>
          <c:tx>
            <c:v>Teil 14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F17Chr1'!$D$26:$M$26</c:f>
              <c:numCache>
                <c:formatCode>General</c:formatCode>
                <c:ptCount val="10"/>
                <c:pt idx="0">
                  <c:v>1.92</c:v>
                </c:pt>
                <c:pt idx="1">
                  <c:v>0.8</c:v>
                </c:pt>
                <c:pt idx="2">
                  <c:v>0.72</c:v>
                </c:pt>
                <c:pt idx="3">
                  <c:v>0.04</c:v>
                </c:pt>
                <c:pt idx="4">
                  <c:v>-0.3</c:v>
                </c:pt>
                <c:pt idx="5">
                  <c:v>-0.37</c:v>
                </c:pt>
                <c:pt idx="6">
                  <c:v>-0.31</c:v>
                </c:pt>
                <c:pt idx="7">
                  <c:v>0.45</c:v>
                </c:pt>
                <c:pt idx="8">
                  <c:v>1.26</c:v>
                </c:pt>
                <c:pt idx="9">
                  <c:v>2.75</c:v>
                </c:pt>
              </c:numCache>
            </c:numRef>
          </c:val>
        </c:ser>
        <c:ser>
          <c:idx val="14"/>
          <c:order val="14"/>
          <c:tx>
            <c:v>Teil 15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F17Chr1'!$D$27:$M$27</c:f>
              <c:numCache>
                <c:formatCode>General</c:formatCode>
                <c:ptCount val="10"/>
                <c:pt idx="0">
                  <c:v>2.06</c:v>
                </c:pt>
                <c:pt idx="1">
                  <c:v>0.77</c:v>
                </c:pt>
                <c:pt idx="2">
                  <c:v>0.65</c:v>
                </c:pt>
                <c:pt idx="3">
                  <c:v>0</c:v>
                </c:pt>
                <c:pt idx="4">
                  <c:v>-0.35</c:v>
                </c:pt>
                <c:pt idx="5">
                  <c:v>-0.43</c:v>
                </c:pt>
                <c:pt idx="6">
                  <c:v>-0.21</c:v>
                </c:pt>
                <c:pt idx="7">
                  <c:v>0.52</c:v>
                </c:pt>
                <c:pt idx="8">
                  <c:v>1.4</c:v>
                </c:pt>
                <c:pt idx="9">
                  <c:v>3.16</c:v>
                </c:pt>
              </c:numCache>
            </c:numRef>
          </c:val>
        </c:ser>
        <c:ser>
          <c:idx val="15"/>
          <c:order val="15"/>
          <c:tx>
            <c:v>Teil 16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F17Chr1'!$D$28:$M$28</c:f>
              <c:numCache>
                <c:formatCode>General</c:formatCode>
                <c:ptCount val="10"/>
                <c:pt idx="0">
                  <c:v>2.0299999999999998</c:v>
                </c:pt>
                <c:pt idx="1">
                  <c:v>0.73</c:v>
                </c:pt>
                <c:pt idx="2">
                  <c:v>0.68</c:v>
                </c:pt>
                <c:pt idx="3">
                  <c:v>0.08</c:v>
                </c:pt>
                <c:pt idx="4">
                  <c:v>-0.3</c:v>
                </c:pt>
                <c:pt idx="5">
                  <c:v>-0.38</c:v>
                </c:pt>
                <c:pt idx="6">
                  <c:v>-0.33</c:v>
                </c:pt>
                <c:pt idx="7">
                  <c:v>0.46</c:v>
                </c:pt>
                <c:pt idx="8">
                  <c:v>1.28</c:v>
                </c:pt>
                <c:pt idx="9">
                  <c:v>2.82</c:v>
                </c:pt>
              </c:numCache>
            </c:numRef>
          </c:val>
        </c:ser>
        <c:ser>
          <c:idx val="16"/>
          <c:order val="16"/>
          <c:tx>
            <c:v>Teil 17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F17Chr1'!$D$29:$M$29</c:f>
              <c:numCache>
                <c:formatCode>General</c:formatCode>
                <c:ptCount val="10"/>
                <c:pt idx="0">
                  <c:v>1.81</c:v>
                </c:pt>
                <c:pt idx="1">
                  <c:v>0.73</c:v>
                </c:pt>
                <c:pt idx="2">
                  <c:v>0.69</c:v>
                </c:pt>
                <c:pt idx="3">
                  <c:v>0.06</c:v>
                </c:pt>
                <c:pt idx="4">
                  <c:v>-0.28000000000000003</c:v>
                </c:pt>
                <c:pt idx="5">
                  <c:v>-0.36</c:v>
                </c:pt>
                <c:pt idx="6">
                  <c:v>-0.3</c:v>
                </c:pt>
                <c:pt idx="7">
                  <c:v>0.51</c:v>
                </c:pt>
                <c:pt idx="8">
                  <c:v>1.32</c:v>
                </c:pt>
                <c:pt idx="9">
                  <c:v>2.92</c:v>
                </c:pt>
              </c:numCache>
            </c:numRef>
          </c:val>
        </c:ser>
        <c:ser>
          <c:idx val="17"/>
          <c:order val="17"/>
          <c:tx>
            <c:v>Teil 18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F17Chr1'!$D$30:$M$30</c:f>
              <c:numCache>
                <c:formatCode>General</c:formatCode>
                <c:ptCount val="10"/>
                <c:pt idx="0">
                  <c:v>2.17</c:v>
                </c:pt>
                <c:pt idx="1">
                  <c:v>0.83</c:v>
                </c:pt>
                <c:pt idx="2">
                  <c:v>0.72</c:v>
                </c:pt>
                <c:pt idx="3">
                  <c:v>-0.01</c:v>
                </c:pt>
                <c:pt idx="4">
                  <c:v>-0.28999999999999998</c:v>
                </c:pt>
                <c:pt idx="5">
                  <c:v>-0.36</c:v>
                </c:pt>
                <c:pt idx="6">
                  <c:v>-0.28999999999999998</c:v>
                </c:pt>
                <c:pt idx="7">
                  <c:v>0.45</c:v>
                </c:pt>
                <c:pt idx="8">
                  <c:v>1.33</c:v>
                </c:pt>
                <c:pt idx="9">
                  <c:v>3.03</c:v>
                </c:pt>
              </c:numCache>
            </c:numRef>
          </c:val>
        </c:ser>
        <c:ser>
          <c:idx val="18"/>
          <c:order val="18"/>
          <c:tx>
            <c:v>Teil 19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F17Chr1'!$D$31:$M$31</c:f>
              <c:numCache>
                <c:formatCode>General</c:formatCode>
                <c:ptCount val="10"/>
                <c:pt idx="0">
                  <c:v>1.66</c:v>
                </c:pt>
                <c:pt idx="1">
                  <c:v>0.55000000000000004</c:v>
                </c:pt>
                <c:pt idx="2">
                  <c:v>0.53</c:v>
                </c:pt>
                <c:pt idx="3">
                  <c:v>-0.04</c:v>
                </c:pt>
                <c:pt idx="4">
                  <c:v>-0.28999999999999998</c:v>
                </c:pt>
                <c:pt idx="5">
                  <c:v>-0.36</c:v>
                </c:pt>
                <c:pt idx="6">
                  <c:v>-0.33</c:v>
                </c:pt>
                <c:pt idx="7">
                  <c:v>0.49</c:v>
                </c:pt>
                <c:pt idx="8">
                  <c:v>1.35</c:v>
                </c:pt>
                <c:pt idx="9">
                  <c:v>2.95</c:v>
                </c:pt>
              </c:numCache>
            </c:numRef>
          </c:val>
        </c:ser>
        <c:ser>
          <c:idx val="19"/>
          <c:order val="19"/>
          <c:tx>
            <c:v>Teil 20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F17Chr1'!$D$32:$M$32</c:f>
              <c:numCache>
                <c:formatCode>General</c:formatCode>
                <c:ptCount val="10"/>
                <c:pt idx="0">
                  <c:v>1.6</c:v>
                </c:pt>
                <c:pt idx="1">
                  <c:v>0.59</c:v>
                </c:pt>
                <c:pt idx="2">
                  <c:v>0.61</c:v>
                </c:pt>
                <c:pt idx="3">
                  <c:v>0.01</c:v>
                </c:pt>
                <c:pt idx="4">
                  <c:v>-0.26</c:v>
                </c:pt>
                <c:pt idx="5">
                  <c:v>-0.34</c:v>
                </c:pt>
                <c:pt idx="6">
                  <c:v>-0.32</c:v>
                </c:pt>
                <c:pt idx="7">
                  <c:v>0.41</c:v>
                </c:pt>
                <c:pt idx="8">
                  <c:v>1.17</c:v>
                </c:pt>
                <c:pt idx="9">
                  <c:v>2.5</c:v>
                </c:pt>
              </c:numCache>
            </c:numRef>
          </c:val>
        </c:ser>
        <c:marker val="1"/>
        <c:axId val="63050880"/>
        <c:axId val="63052800"/>
      </c:lineChart>
      <c:catAx>
        <c:axId val="63050880"/>
        <c:scaling>
          <c:orientation val="minMax"/>
        </c:scaling>
        <c:axPos val="b"/>
        <c:title>
          <c:tx>
            <c:rich>
              <a:bodyPr/>
              <a:lstStyle/>
              <a:p>
                <a:pPr>
                  <a:defRPr/>
                </a:pPr>
                <a:r>
                  <a:rPr lang="en-US"/>
                  <a:t>Messpunkte</a:t>
                </a:r>
              </a:p>
            </c:rich>
          </c:tx>
        </c:title>
        <c:tickLblPos val="nextTo"/>
        <c:crossAx val="63052800"/>
        <c:crosses val="autoZero"/>
        <c:auto val="1"/>
        <c:lblAlgn val="ctr"/>
        <c:lblOffset val="100"/>
      </c:catAx>
      <c:valAx>
        <c:axId val="63052800"/>
        <c:scaling>
          <c:orientation val="minMax"/>
        </c:scaling>
        <c:axPos val="l"/>
        <c:majorGridlines/>
        <c:title>
          <c:tx>
            <c:rich>
              <a:bodyPr rot="-5400000" vert="horz"/>
              <a:lstStyle/>
              <a:p>
                <a:pPr>
                  <a:defRPr/>
                </a:pPr>
                <a:r>
                  <a:rPr lang="en-US"/>
                  <a:t>Messwert [mm]</a:t>
                </a:r>
              </a:p>
            </c:rich>
          </c:tx>
        </c:title>
        <c:numFmt formatCode="General" sourceLinked="1"/>
        <c:tickLblPos val="nextTo"/>
        <c:crossAx val="630508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Range(Spannweite) Vergleich</a:t>
            </a:r>
          </a:p>
        </c:rich>
      </c:tx>
    </c:title>
    <c:view3D>
      <c:rAngAx val="1"/>
    </c:view3D>
    <c:plotArea>
      <c:layout/>
      <c:bar3DChart>
        <c:barDir val="col"/>
        <c:grouping val="clustered"/>
        <c:ser>
          <c:idx val="0"/>
          <c:order val="0"/>
          <c:tx>
            <c:strRef>
              <c:f>'Zusammenfassung P. Maifeld'!$B$4</c:f>
              <c:strCache>
                <c:ptCount val="1"/>
                <c:pt idx="0">
                  <c:v>F13</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Maifeld'!$C$4:$L$4</c:f>
              <c:numCache>
                <c:formatCode>General</c:formatCode>
                <c:ptCount val="10"/>
                <c:pt idx="0">
                  <c:v>1.93</c:v>
                </c:pt>
                <c:pt idx="1">
                  <c:v>0.45</c:v>
                </c:pt>
                <c:pt idx="2">
                  <c:v>0.76</c:v>
                </c:pt>
                <c:pt idx="3">
                  <c:v>0.22999999999999998</c:v>
                </c:pt>
                <c:pt idx="4">
                  <c:v>0.51</c:v>
                </c:pt>
                <c:pt idx="5">
                  <c:v>0.8</c:v>
                </c:pt>
                <c:pt idx="6">
                  <c:v>1.05</c:v>
                </c:pt>
                <c:pt idx="7">
                  <c:v>1.1299999999999999</c:v>
                </c:pt>
                <c:pt idx="8">
                  <c:v>0.97</c:v>
                </c:pt>
                <c:pt idx="9">
                  <c:v>1.8599999999999999</c:v>
                </c:pt>
              </c:numCache>
            </c:numRef>
          </c:val>
        </c:ser>
        <c:ser>
          <c:idx val="1"/>
          <c:order val="1"/>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2"/>
          <c:order val="2"/>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3"/>
          <c:order val="3"/>
          <c:tx>
            <c:strRef>
              <c:f>'Zusammenfassung P. Maifeld'!$B$7</c:f>
              <c:strCache>
                <c:ptCount val="1"/>
                <c:pt idx="0">
                  <c:v>F18</c:v>
                </c:pt>
              </c:strCache>
            </c:strRef>
          </c:tx>
          <c:spPr>
            <a:solidFill>
              <a:srgbClr val="FFFF00"/>
            </a:solidFill>
          </c:spPr>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er>
          <c:idx val="4"/>
          <c:order val="4"/>
          <c:tx>
            <c:strRef>
              <c:f>'Zusammenfassung P. Maifeld'!$B$8</c:f>
              <c:strCache>
                <c:ptCount val="1"/>
                <c:pt idx="0">
                  <c:v>F19</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Maifeld'!$C$8:$L$8</c:f>
              <c:numCache>
                <c:formatCode>General</c:formatCode>
                <c:ptCount val="10"/>
                <c:pt idx="0">
                  <c:v>2.66</c:v>
                </c:pt>
                <c:pt idx="1">
                  <c:v>0.93</c:v>
                </c:pt>
                <c:pt idx="2">
                  <c:v>0.54</c:v>
                </c:pt>
                <c:pt idx="3">
                  <c:v>8.0000000000000016E-2</c:v>
                </c:pt>
                <c:pt idx="4">
                  <c:v>0.44999999999999996</c:v>
                </c:pt>
                <c:pt idx="5">
                  <c:v>0.39000000000000012</c:v>
                </c:pt>
                <c:pt idx="6">
                  <c:v>0.15999999999999998</c:v>
                </c:pt>
                <c:pt idx="7">
                  <c:v>0.60000000000000009</c:v>
                </c:pt>
                <c:pt idx="8">
                  <c:v>1.1000000000000005</c:v>
                </c:pt>
                <c:pt idx="9">
                  <c:v>2.0199999999999996</c:v>
                </c:pt>
              </c:numCache>
            </c:numRef>
          </c:val>
        </c:ser>
        <c:shape val="cylinder"/>
        <c:axId val="80200832"/>
        <c:axId val="80202368"/>
        <c:axId val="0"/>
      </c:bar3DChart>
      <c:catAx>
        <c:axId val="80200832"/>
        <c:scaling>
          <c:orientation val="minMax"/>
        </c:scaling>
        <c:axPos val="b"/>
        <c:tickLblPos val="nextTo"/>
        <c:crossAx val="80202368"/>
        <c:crosses val="autoZero"/>
        <c:auto val="1"/>
        <c:lblAlgn val="ctr"/>
        <c:lblOffset val="100"/>
      </c:catAx>
      <c:valAx>
        <c:axId val="80202368"/>
        <c:scaling>
          <c:orientation val="minMax"/>
        </c:scaling>
        <c:axPos val="l"/>
        <c:majorGridlines/>
        <c:numFmt formatCode="General" sourceLinked="1"/>
        <c:tickLblPos val="nextTo"/>
        <c:crossAx val="802008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a:t>
            </a:r>
          </a:p>
        </c:rich>
      </c:tx>
    </c:title>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axId val="76308864"/>
        <c:axId val="76310400"/>
      </c:barChart>
      <c:catAx>
        <c:axId val="76308864"/>
        <c:scaling>
          <c:orientation val="minMax"/>
        </c:scaling>
        <c:axPos val="b"/>
        <c:tickLblPos val="nextTo"/>
        <c:crossAx val="76310400"/>
        <c:crosses val="autoZero"/>
        <c:auto val="1"/>
        <c:lblAlgn val="ctr"/>
        <c:lblOffset val="100"/>
      </c:catAx>
      <c:valAx>
        <c:axId val="76310400"/>
        <c:scaling>
          <c:orientation val="minMax"/>
        </c:scaling>
        <c:axPos val="l"/>
        <c:majorGridlines/>
        <c:numFmt formatCode="General" sourceLinked="1"/>
        <c:tickLblPos val="nextTo"/>
        <c:crossAx val="7630886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Standardab.Kont</a:t>
            </a:r>
          </a:p>
        </c:rich>
      </c:tx>
    </c:title>
    <c:plotArea>
      <c:layout/>
      <c:barChart>
        <c:barDir val="col"/>
        <c:grouping val="clustered"/>
        <c:ser>
          <c:idx val="0"/>
          <c:order val="0"/>
          <c:tx>
            <c:strRef>
              <c:f>#REF!</c:f>
              <c:strCache>
                <c:ptCount val="1"/>
                <c:pt idx="0">
                  <c:v>nF13</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0.16154761396859962</c:v>
                </c:pt>
                <c:pt idx="1">
                  <c:v>5.0094647261064988E-2</c:v>
                </c:pt>
                <c:pt idx="2">
                  <c:v>5.5250625145308513E-2</c:v>
                </c:pt>
                <c:pt idx="3">
                  <c:v>1.6944180805158363E-2</c:v>
                </c:pt>
                <c:pt idx="4">
                  <c:v>2.6969768650335613E-2</c:v>
                </c:pt>
                <c:pt idx="5">
                  <c:v>2.8451251013101756E-2</c:v>
                </c:pt>
                <c:pt idx="6">
                  <c:v>1.7013926184468106E-2</c:v>
                </c:pt>
                <c:pt idx="7">
                  <c:v>4.1100006402870252E-2</c:v>
                </c:pt>
                <c:pt idx="8">
                  <c:v>5.0147151884282058E-2</c:v>
                </c:pt>
                <c:pt idx="9">
                  <c:v>0.10668571650067862</c:v>
                </c:pt>
              </c:numCache>
            </c:numRef>
          </c:val>
        </c:ser>
        <c:ser>
          <c:idx val="1"/>
          <c:order val="1"/>
          <c:tx>
            <c:strRef>
              <c:f>#REF!</c:f>
              <c:strCache>
                <c:ptCount val="1"/>
                <c:pt idx="0">
                  <c:v>Fxx</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0.12145932825869225</c:v>
                </c:pt>
                <c:pt idx="1">
                  <c:v>6.6062171674232714E-2</c:v>
                </c:pt>
                <c:pt idx="2">
                  <c:v>0.15830932412610249</c:v>
                </c:pt>
                <c:pt idx="3">
                  <c:v>1.4608937423083798E-2</c:v>
                </c:pt>
                <c:pt idx="4">
                  <c:v>3.8644806282753852E-2</c:v>
                </c:pt>
                <c:pt idx="5">
                  <c:v>2.5021043774769949E-2</c:v>
                </c:pt>
                <c:pt idx="6">
                  <c:v>1.2182817926554538E-2</c:v>
                </c:pt>
                <c:pt idx="7">
                  <c:v>1.9894458366193666E-2</c:v>
                </c:pt>
                <c:pt idx="8">
                  <c:v>5.1121629988015713E-2</c:v>
                </c:pt>
                <c:pt idx="9">
                  <c:v>0.10440180478375492</c:v>
                </c:pt>
              </c:numCache>
            </c:numRef>
          </c:val>
        </c:ser>
        <c:ser>
          <c:idx val="2"/>
          <c:order val="2"/>
          <c:tx>
            <c:strRef>
              <c:f>#REF!</c:f>
              <c:strCache>
                <c:ptCount val="1"/>
                <c:pt idx="0">
                  <c:v>F17</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0.15118479455706951</c:v>
                </c:pt>
                <c:pt idx="1">
                  <c:v>3.7766596212442584E-2</c:v>
                </c:pt>
                <c:pt idx="2">
                  <c:v>3.3324560249003474E-2</c:v>
                </c:pt>
                <c:pt idx="3">
                  <c:v>9.333020044867248E-3</c:v>
                </c:pt>
                <c:pt idx="4">
                  <c:v>1.6693837501494849E-2</c:v>
                </c:pt>
                <c:pt idx="5">
                  <c:v>1.922169826551574E-2</c:v>
                </c:pt>
                <c:pt idx="6">
                  <c:v>1.5423836644690781E-2</c:v>
                </c:pt>
                <c:pt idx="7">
                  <c:v>2.5874189537269377E-2</c:v>
                </c:pt>
                <c:pt idx="8">
                  <c:v>5.6501047964198282E-2</c:v>
                </c:pt>
                <c:pt idx="9">
                  <c:v>0.10868956275848959</c:v>
                </c:pt>
              </c:numCache>
            </c:numRef>
          </c:val>
        </c:ser>
        <c:axId val="80235520"/>
        <c:axId val="80323328"/>
      </c:barChart>
      <c:catAx>
        <c:axId val="80235520"/>
        <c:scaling>
          <c:orientation val="minMax"/>
        </c:scaling>
        <c:axPos val="b"/>
        <c:tickLblPos val="nextTo"/>
        <c:crossAx val="80323328"/>
        <c:crosses val="autoZero"/>
        <c:auto val="1"/>
        <c:lblAlgn val="ctr"/>
        <c:lblOffset val="100"/>
      </c:catAx>
      <c:valAx>
        <c:axId val="80323328"/>
        <c:scaling>
          <c:orientation val="minMax"/>
        </c:scaling>
        <c:axPos val="l"/>
        <c:majorGridlines/>
        <c:numFmt formatCode="General" sourceLinked="1"/>
        <c:tickLblPos val="nextTo"/>
        <c:crossAx val="8023552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0924603700916362"/>
          <c:y val="1.7214596341716452E-2"/>
          <c:w val="0.88338297677569078"/>
          <c:h val="0.96348231625050973"/>
        </c:manualLayout>
      </c:layout>
      <c:lineChart>
        <c:grouping val="standard"/>
        <c:ser>
          <c:idx val="0"/>
          <c:order val="0"/>
          <c:tx>
            <c:strRef>
              <c:f>'Prototyp IndikatorChart'!$B$4</c:f>
              <c:strCache>
                <c:ptCount val="1"/>
                <c:pt idx="0">
                  <c:v>F13</c:v>
                </c:pt>
              </c:strCache>
            </c:strRef>
          </c:tx>
          <c:spPr>
            <a:ln>
              <a:noFill/>
            </a:ln>
          </c:spPr>
          <c:marker>
            <c:symbol val="diamond"/>
            <c:size val="10"/>
            <c:spPr>
              <a:solidFill>
                <a:srgbClr val="00B050"/>
              </a:solidFill>
            </c:spPr>
          </c:marker>
          <c:trendline>
            <c:spPr>
              <a:ln w="12700">
                <a:solidFill>
                  <a:srgbClr val="00B050"/>
                </a:solidFill>
              </a:ln>
            </c:spPr>
            <c:trendlineType val="poly"/>
            <c:order val="6"/>
          </c:trendline>
          <c:errBars>
            <c:errDir val="y"/>
            <c:errBarType val="both"/>
            <c:errValType val="cust"/>
            <c:noEndCap val="1"/>
            <c:pl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44450">
                <a:solidFill>
                  <a:srgbClr val="00B05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IndikatorChart'!$C$4:$L$4</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'Prototyp IndikatorChart'!$B$5</c:f>
              <c:strCache>
                <c:ptCount val="1"/>
                <c:pt idx="0">
                  <c:v>Fxx</c:v>
                </c:pt>
              </c:strCache>
            </c:strRef>
          </c:tx>
          <c:spPr>
            <a:ln>
              <a:noFill/>
            </a:ln>
          </c:spPr>
          <c:marker>
            <c:symbol val="square"/>
            <c:size val="10"/>
            <c:spPr>
              <a:solidFill>
                <a:srgbClr val="FF0000"/>
              </a:solidFill>
            </c:spPr>
          </c:marker>
          <c:trendline>
            <c:spPr>
              <a:ln w="12700">
                <a:solidFill>
                  <a:srgbClr val="FF0000"/>
                </a:solidFill>
              </a:ln>
            </c:spPr>
            <c:trendlineType val="poly"/>
            <c:order val="6"/>
          </c:trendline>
          <c:errBars>
            <c:errDir val="y"/>
            <c:errBarType val="both"/>
            <c:errValType val="cust"/>
            <c:noEndCap val="1"/>
            <c:pl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44450">
                <a:solidFill>
                  <a:srgbClr val="FF00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IndikatorChart'!$C$5:$L$5</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'Prototyp IndikatorChart'!$B$6</c:f>
              <c:strCache>
                <c:ptCount val="1"/>
                <c:pt idx="0">
                  <c:v>F17</c:v>
                </c:pt>
              </c:strCache>
            </c:strRef>
          </c:tx>
          <c:spPr>
            <a:ln>
              <a:noFill/>
            </a:ln>
          </c:spPr>
          <c:marker>
            <c:symbol val="triangle"/>
            <c:size val="10"/>
            <c:spPr>
              <a:solidFill>
                <a:srgbClr val="0070C0"/>
              </a:solidFill>
            </c:spPr>
          </c:marker>
          <c:trendline>
            <c:spPr>
              <a:ln w="12700">
                <a:solidFill>
                  <a:srgbClr val="0070C0"/>
                </a:solidFill>
              </a:ln>
            </c:spPr>
            <c:trendlineType val="poly"/>
            <c:order val="6"/>
          </c:trendline>
          <c:errBars>
            <c:errDir val="y"/>
            <c:errBarType val="both"/>
            <c:errValType val="cust"/>
            <c:noEndCap val="1"/>
            <c:pl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44450">
                <a:solidFill>
                  <a:srgbClr val="0070C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IndikatorChart'!$C$6:$L$6</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'Prototyp IndikatorChart'!$B$7</c:f>
              <c:strCache>
                <c:ptCount val="1"/>
                <c:pt idx="0">
                  <c:v>F18 </c:v>
                </c:pt>
              </c:strCache>
            </c:strRef>
          </c:tx>
          <c:spPr>
            <a:ln>
              <a:noFill/>
            </a:ln>
          </c:spPr>
          <c:marker>
            <c:symbol val="circle"/>
            <c:size val="10"/>
            <c:spPr>
              <a:solidFill>
                <a:srgbClr val="FFFF00"/>
              </a:solidFill>
            </c:spPr>
          </c:marker>
          <c:trendline>
            <c:spPr>
              <a:ln w="12700">
                <a:solidFill>
                  <a:srgbClr val="FFFF00"/>
                </a:solidFill>
              </a:ln>
            </c:spPr>
            <c:trendlineType val="poly"/>
            <c:order val="6"/>
          </c:trendline>
          <c:errBars>
            <c:errDir val="y"/>
            <c:errBarType val="both"/>
            <c:errValType val="cust"/>
            <c:noEndCap val="1"/>
            <c:pl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44450">
                <a:solidFill>
                  <a:srgbClr val="FFFF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IndikatorChart'!$C$7:$L$7</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marker val="1"/>
        <c:axId val="80569472"/>
        <c:axId val="80571392"/>
      </c:lineChart>
      <c:catAx>
        <c:axId val="80569472"/>
        <c:scaling>
          <c:orientation val="minMax"/>
        </c:scaling>
        <c:axPos val="b"/>
        <c:title>
          <c:tx>
            <c:rich>
              <a:bodyPr/>
              <a:lstStyle/>
              <a:p>
                <a:pPr>
                  <a:defRPr sz="1800"/>
                </a:pPr>
                <a:r>
                  <a:rPr lang="en-US" sz="1800"/>
                  <a:t>Messpunkte</a:t>
                </a:r>
              </a:p>
            </c:rich>
          </c:tx>
          <c:layout>
            <c:manualLayout>
              <c:xMode val="edge"/>
              <c:yMode val="edge"/>
              <c:x val="0.38419507682472515"/>
              <c:y val="0.95292261978546311"/>
            </c:manualLayout>
          </c:layout>
        </c:title>
        <c:tickLblPos val="nextTo"/>
        <c:txPr>
          <a:bodyPr/>
          <a:lstStyle/>
          <a:p>
            <a:pPr>
              <a:defRPr b="1" i="1"/>
            </a:pPr>
            <a:endParaRPr lang="de-DE"/>
          </a:p>
        </c:txPr>
        <c:crossAx val="80571392"/>
        <c:crosses val="autoZero"/>
        <c:auto val="1"/>
        <c:lblAlgn val="ctr"/>
        <c:lblOffset val="100"/>
      </c:catAx>
      <c:valAx>
        <c:axId val="80571392"/>
        <c:scaling>
          <c:orientation val="minMax"/>
          <c:max val="4"/>
          <c:min val="-1"/>
        </c:scaling>
        <c:axPos val="l"/>
        <c:title>
          <c:tx>
            <c:rich>
              <a:bodyPr rot="-5400000" vert="horz"/>
              <a:lstStyle/>
              <a:p>
                <a:pPr>
                  <a:defRPr sz="1800"/>
                </a:pPr>
                <a:r>
                  <a:rPr lang="en-US" sz="1800"/>
                  <a:t>x = ( ± ∆) [mm]</a:t>
                </a:r>
              </a:p>
            </c:rich>
          </c:tx>
          <c:layout/>
        </c:title>
        <c:numFmt formatCode="General" sourceLinked="1"/>
        <c:tickLblPos val="nextTo"/>
        <c:crossAx val="80569472"/>
        <c:crosses val="autoZero"/>
        <c:crossBetween val="between"/>
        <c:majorUnit val="0.5"/>
      </c:valAx>
    </c:plotArea>
    <c:legend>
      <c:legendPos val="t"/>
      <c:legendEntry>
        <c:idx val="4"/>
        <c:delete val="1"/>
      </c:legendEntry>
      <c:legendEntry>
        <c:idx val="5"/>
        <c:delete val="1"/>
      </c:legendEntry>
      <c:legendEntry>
        <c:idx val="6"/>
        <c:delete val="1"/>
      </c:legendEntry>
      <c:legendEntry>
        <c:idx val="7"/>
        <c:delete val="1"/>
      </c:legendEntry>
      <c:layout>
        <c:manualLayout>
          <c:xMode val="edge"/>
          <c:yMode val="edge"/>
          <c:x val="0.33000341094105423"/>
          <c:y val="5.019393109742188E-2"/>
          <c:w val="0.33231931604740522"/>
          <c:h val="1.742466654583778E-2"/>
        </c:manualLayout>
      </c:layout>
    </c:legend>
    <c:plotVisOnly val="1"/>
  </c:chart>
  <c:txPr>
    <a:bodyPr/>
    <a:lstStyle/>
    <a:p>
      <a:pPr>
        <a:defRPr sz="1200" b="1" i="1">
          <a:latin typeface="MS Reference Sans Serif" pitchFamily="34" charset="0"/>
        </a:defRPr>
      </a:pPr>
      <a:endParaRPr lang="de-DE"/>
    </a:p>
  </c:txPr>
  <c:printSettings>
    <c:headerFooter/>
    <c:pageMargins b="0.78740157499999996" l="0.70000000000000007" r="0.70000000000000007" t="0.78740157499999996" header="0.30000000000000004" footer="0.30000000000000004"/>
    <c:pageSetup paperSize="9" orientation="landscape"/>
  </c:printSettings>
</c:chartSpace>
</file>

<file path=xl/charts/chart54.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4684735691343975"/>
          <c:y val="0.40762522984072463"/>
          <c:w val="0.7356611319188251"/>
          <c:h val="0.52109168886236723"/>
        </c:manualLayout>
      </c:layout>
      <c:lineChart>
        <c:grouping val="standard"/>
        <c:ser>
          <c:idx val="0"/>
          <c:order val="0"/>
          <c:tx>
            <c:strRef>
              <c:f>'Prototyp IndikatorChart'!$B$4</c:f>
              <c:strCache>
                <c:ptCount val="1"/>
                <c:pt idx="0">
                  <c:v>F13</c:v>
                </c:pt>
              </c:strCache>
            </c:strRef>
          </c:tx>
          <c:spPr>
            <a:ln>
              <a:noFill/>
            </a:ln>
          </c:spPr>
          <c:marker>
            <c:symbol val="diamond"/>
            <c:size val="10"/>
            <c:spPr>
              <a:solidFill>
                <a:srgbClr val="00B050"/>
              </a:solidFill>
            </c:spPr>
          </c:marker>
          <c:trendline>
            <c:spPr>
              <a:ln w="12700">
                <a:solidFill>
                  <a:srgbClr val="00B050"/>
                </a:solidFill>
              </a:ln>
            </c:spPr>
            <c:trendlineType val="poly"/>
            <c:order val="6"/>
          </c:trendline>
          <c:errBars>
            <c:errDir val="y"/>
            <c:errBarType val="both"/>
            <c:errValType val="cust"/>
            <c:noEndCap val="1"/>
            <c:pl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44450">
                <a:solidFill>
                  <a:srgbClr val="00B05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IndikatorChart'!$C$4:$L$4</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'Prototyp IndikatorChart'!$B$5</c:f>
              <c:strCache>
                <c:ptCount val="1"/>
                <c:pt idx="0">
                  <c:v>Fxx</c:v>
                </c:pt>
              </c:strCache>
            </c:strRef>
          </c:tx>
          <c:spPr>
            <a:ln>
              <a:noFill/>
            </a:ln>
          </c:spPr>
          <c:marker>
            <c:symbol val="square"/>
            <c:size val="10"/>
            <c:spPr>
              <a:solidFill>
                <a:srgbClr val="FF0000"/>
              </a:solidFill>
            </c:spPr>
          </c:marker>
          <c:trendline>
            <c:spPr>
              <a:ln w="12700">
                <a:solidFill>
                  <a:srgbClr val="FF0000"/>
                </a:solidFill>
              </a:ln>
            </c:spPr>
            <c:trendlineType val="poly"/>
            <c:order val="6"/>
          </c:trendline>
          <c:errBars>
            <c:errDir val="y"/>
            <c:errBarType val="both"/>
            <c:errValType val="cust"/>
            <c:noEndCap val="1"/>
            <c:pl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44450">
                <a:solidFill>
                  <a:srgbClr val="FF00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IndikatorChart'!$C$5:$L$5</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'Prototyp IndikatorChart'!$B$6</c:f>
              <c:strCache>
                <c:ptCount val="1"/>
                <c:pt idx="0">
                  <c:v>F17</c:v>
                </c:pt>
              </c:strCache>
            </c:strRef>
          </c:tx>
          <c:spPr>
            <a:ln>
              <a:noFill/>
            </a:ln>
          </c:spPr>
          <c:marker>
            <c:symbol val="triangle"/>
            <c:size val="10"/>
            <c:spPr>
              <a:solidFill>
                <a:srgbClr val="0070C0"/>
              </a:solidFill>
            </c:spPr>
          </c:marker>
          <c:trendline>
            <c:spPr>
              <a:ln w="12700">
                <a:solidFill>
                  <a:srgbClr val="0070C0"/>
                </a:solidFill>
              </a:ln>
            </c:spPr>
            <c:trendlineType val="poly"/>
            <c:order val="6"/>
          </c:trendline>
          <c:errBars>
            <c:errDir val="y"/>
            <c:errBarType val="both"/>
            <c:errValType val="cust"/>
            <c:noEndCap val="1"/>
            <c:pl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44450">
                <a:solidFill>
                  <a:srgbClr val="0070C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IndikatorChart'!$C$6:$L$6</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'Prototyp IndikatorChart'!$B$7</c:f>
              <c:strCache>
                <c:ptCount val="1"/>
                <c:pt idx="0">
                  <c:v>F18 </c:v>
                </c:pt>
              </c:strCache>
            </c:strRef>
          </c:tx>
          <c:spPr>
            <a:ln>
              <a:noFill/>
            </a:ln>
          </c:spPr>
          <c:marker>
            <c:symbol val="circle"/>
            <c:size val="10"/>
            <c:spPr>
              <a:solidFill>
                <a:srgbClr val="FFFF00"/>
              </a:solidFill>
            </c:spPr>
          </c:marker>
          <c:trendline>
            <c:spPr>
              <a:ln w="12700">
                <a:solidFill>
                  <a:srgbClr val="FFFF00"/>
                </a:solidFill>
              </a:ln>
            </c:spPr>
            <c:trendlineType val="poly"/>
            <c:order val="6"/>
          </c:trendline>
          <c:errBars>
            <c:errDir val="y"/>
            <c:errBarType val="both"/>
            <c:errValType val="cust"/>
            <c:noEndCap val="1"/>
            <c:pl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44450">
                <a:solidFill>
                  <a:srgbClr val="FFFF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IndikatorChart'!$C$7:$L$7</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marker val="1"/>
        <c:axId val="77100160"/>
        <c:axId val="77102080"/>
      </c:lineChart>
      <c:catAx>
        <c:axId val="77100160"/>
        <c:scaling>
          <c:orientation val="minMax"/>
        </c:scaling>
        <c:axPos val="b"/>
        <c:title>
          <c:tx>
            <c:rich>
              <a:bodyPr/>
              <a:lstStyle/>
              <a:p>
                <a:pPr>
                  <a:defRPr sz="1800"/>
                </a:pPr>
                <a:r>
                  <a:rPr lang="en-US" sz="1800"/>
                  <a:t>Messpunkte</a:t>
                </a:r>
              </a:p>
            </c:rich>
          </c:tx>
          <c:layout>
            <c:manualLayout>
              <c:xMode val="edge"/>
              <c:yMode val="edge"/>
              <c:x val="0.3841950768247252"/>
              <c:y val="0.95292261978546311"/>
            </c:manualLayout>
          </c:layout>
        </c:title>
        <c:tickLblPos val="nextTo"/>
        <c:txPr>
          <a:bodyPr/>
          <a:lstStyle/>
          <a:p>
            <a:pPr>
              <a:defRPr b="1" i="1"/>
            </a:pPr>
            <a:endParaRPr lang="de-DE"/>
          </a:p>
        </c:txPr>
        <c:crossAx val="77102080"/>
        <c:crosses val="autoZero"/>
        <c:auto val="1"/>
        <c:lblAlgn val="ctr"/>
        <c:lblOffset val="100"/>
      </c:catAx>
      <c:valAx>
        <c:axId val="77102080"/>
        <c:scaling>
          <c:orientation val="minMax"/>
          <c:max val="4"/>
          <c:min val="-1"/>
        </c:scaling>
        <c:axPos val="l"/>
        <c:title>
          <c:tx>
            <c:rich>
              <a:bodyPr rot="-5400000" vert="horz"/>
              <a:lstStyle/>
              <a:p>
                <a:pPr>
                  <a:defRPr sz="1800"/>
                </a:pPr>
                <a:r>
                  <a:rPr lang="en-US" sz="1800"/>
                  <a:t>x = ( ± ∆) [mm]</a:t>
                </a:r>
              </a:p>
            </c:rich>
          </c:tx>
          <c:layout/>
        </c:title>
        <c:numFmt formatCode="General" sourceLinked="1"/>
        <c:tickLblPos val="nextTo"/>
        <c:crossAx val="77100160"/>
        <c:crosses val="autoZero"/>
        <c:crossBetween val="between"/>
        <c:majorUnit val="0.5"/>
      </c:valAx>
    </c:plotArea>
    <c:legend>
      <c:legendPos val="t"/>
      <c:legendEntry>
        <c:idx val="4"/>
        <c:delete val="1"/>
      </c:legendEntry>
      <c:legendEntry>
        <c:idx val="5"/>
        <c:delete val="1"/>
      </c:legendEntry>
      <c:legendEntry>
        <c:idx val="6"/>
        <c:delete val="1"/>
      </c:legendEntry>
      <c:legendEntry>
        <c:idx val="7"/>
        <c:delete val="1"/>
      </c:legendEntry>
      <c:layout>
        <c:manualLayout>
          <c:xMode val="edge"/>
          <c:yMode val="edge"/>
          <c:x val="0.29547103162386473"/>
          <c:y val="0.44945454369035664"/>
          <c:w val="0.33231931604740533"/>
          <c:h val="1.742466654583778E-2"/>
        </c:manualLayout>
      </c:layout>
    </c:legend>
    <c:plotVisOnly val="1"/>
  </c:chart>
  <c:txPr>
    <a:bodyPr/>
    <a:lstStyle/>
    <a:p>
      <a:pPr>
        <a:defRPr sz="1200" b="1" i="1">
          <a:latin typeface="MS Reference Sans Serif" pitchFamily="34" charset="0"/>
        </a:defRPr>
      </a:pPr>
      <a:endParaRPr lang="de-DE"/>
    </a:p>
  </c:txPr>
  <c:printSettings>
    <c:headerFooter/>
    <c:pageMargins b="0.78740157499999996" l="0.70000000000000018" r="0.70000000000000018" t="0.78740157499999996" header="0.3000000000000001" footer="0.3000000000000001"/>
    <c:pageSetup paperSize="9" orientation="landscape"/>
  </c:printSettings>
</c:chartSpace>
</file>

<file path=xl/charts/chart55.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'Vergleich mit Zugfestigkeiten '!$D$22</c:f>
              <c:strCache>
                <c:ptCount val="1"/>
                <c:pt idx="0">
                  <c:v>nF13</c:v>
                </c:pt>
              </c:strCache>
            </c:strRef>
          </c:tx>
          <c:spPr>
            <a:ln>
              <a:solidFill>
                <a:srgbClr val="00B050"/>
              </a:solidFill>
            </a:ln>
          </c:spPr>
          <c:marker>
            <c:spPr>
              <a:solidFill>
                <a:srgbClr val="00B05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'!$E$22:$N$22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'Vergleich mit Zugfestigkeiten '!$D$23</c:f>
              <c:strCache>
                <c:ptCount val="1"/>
                <c:pt idx="0">
                  <c:v>nFxx</c:v>
                </c:pt>
              </c:strCache>
            </c:strRef>
          </c:tx>
          <c:spPr>
            <a:ln>
              <a:solidFill>
                <a:srgbClr val="FF0000"/>
              </a:solidFill>
            </a:ln>
          </c:spPr>
          <c:marker>
            <c:spPr>
              <a:solidFill>
                <a:srgbClr val="FF000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'!$E$23:$N$23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'Vergleich mit Zugfestigkeiten '!$D$24</c:f>
              <c:strCache>
                <c:ptCount val="1"/>
                <c:pt idx="0">
                  <c:v>nF17</c:v>
                </c:pt>
              </c:strCache>
            </c:strRef>
          </c:tx>
          <c:spPr>
            <a:ln>
              <a:solidFill>
                <a:srgbClr val="0070C0"/>
              </a:solidFill>
            </a:ln>
          </c:spPr>
          <c:marker>
            <c:spPr>
              <a:solidFill>
                <a:srgbClr val="0070C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'!$E$24:$N$24</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79701120"/>
        <c:axId val="79703040"/>
      </c:lineChart>
      <c:lineChart>
        <c:grouping val="standard"/>
        <c:ser>
          <c:idx val="3"/>
          <c:order val="3"/>
          <c:tx>
            <c:strRef>
              <c:f>'Vergleich mit Zugfestigkeiten '!$D$25</c:f>
              <c:strCache>
                <c:ptCount val="1"/>
                <c:pt idx="0">
                  <c:v>nF13</c:v>
                </c:pt>
              </c:strCache>
            </c:strRef>
          </c:tx>
          <c:spPr>
            <a:ln w="38100">
              <a:solidFill>
                <a:srgbClr val="00B05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'!$E$25:$N$25</c:f>
              <c:numCache>
                <c:formatCode>General</c:formatCode>
                <c:ptCount val="10"/>
                <c:pt idx="0">
                  <c:v>135</c:v>
                </c:pt>
                <c:pt idx="1">
                  <c:v>135</c:v>
                </c:pt>
                <c:pt idx="2">
                  <c:v>135</c:v>
                </c:pt>
                <c:pt idx="3">
                  <c:v>135</c:v>
                </c:pt>
                <c:pt idx="4">
                  <c:v>135</c:v>
                </c:pt>
                <c:pt idx="5">
                  <c:v>135</c:v>
                </c:pt>
                <c:pt idx="6">
                  <c:v>135</c:v>
                </c:pt>
                <c:pt idx="7">
                  <c:v>135</c:v>
                </c:pt>
                <c:pt idx="8">
                  <c:v>135</c:v>
                </c:pt>
                <c:pt idx="9">
                  <c:v>135</c:v>
                </c:pt>
              </c:numCache>
            </c:numRef>
          </c:val>
        </c:ser>
        <c:ser>
          <c:idx val="4"/>
          <c:order val="4"/>
          <c:tx>
            <c:strRef>
              <c:f>'Vergleich mit Zugfestigkeiten '!$D$26</c:f>
              <c:strCache>
                <c:ptCount val="1"/>
                <c:pt idx="0">
                  <c:v>nFxx</c:v>
                </c:pt>
              </c:strCache>
            </c:strRef>
          </c:tx>
          <c:spPr>
            <a:ln w="38100">
              <a:solidFill>
                <a:srgbClr val="FF000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'!$E$26:$N$26</c:f>
              <c:numCache>
                <c:formatCode>General</c:formatCode>
                <c:ptCount val="10"/>
                <c:pt idx="0">
                  <c:v>153.30000000000001</c:v>
                </c:pt>
                <c:pt idx="1">
                  <c:v>153.30000000000001</c:v>
                </c:pt>
                <c:pt idx="2">
                  <c:v>153.30000000000001</c:v>
                </c:pt>
                <c:pt idx="3">
                  <c:v>153.30000000000001</c:v>
                </c:pt>
                <c:pt idx="4">
                  <c:v>153.30000000000001</c:v>
                </c:pt>
                <c:pt idx="5">
                  <c:v>153.30000000000001</c:v>
                </c:pt>
                <c:pt idx="6">
                  <c:v>153.30000000000001</c:v>
                </c:pt>
                <c:pt idx="7">
                  <c:v>153.30000000000001</c:v>
                </c:pt>
                <c:pt idx="8">
                  <c:v>153.30000000000001</c:v>
                </c:pt>
                <c:pt idx="9">
                  <c:v>153.30000000000001</c:v>
                </c:pt>
              </c:numCache>
            </c:numRef>
          </c:val>
        </c:ser>
        <c:ser>
          <c:idx val="5"/>
          <c:order val="5"/>
          <c:tx>
            <c:strRef>
              <c:f>'Vergleich mit Zugfestigkeiten '!$D$27</c:f>
              <c:strCache>
                <c:ptCount val="1"/>
                <c:pt idx="0">
                  <c:v>nF17</c:v>
                </c:pt>
              </c:strCache>
            </c:strRef>
          </c:tx>
          <c:spPr>
            <a:ln w="38100">
              <a:solidFill>
                <a:srgbClr val="0070C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'!$E$27:$N$27</c:f>
              <c:numCache>
                <c:formatCode>General</c:formatCode>
                <c:ptCount val="10"/>
                <c:pt idx="0">
                  <c:v>166</c:v>
                </c:pt>
                <c:pt idx="1">
                  <c:v>166</c:v>
                </c:pt>
                <c:pt idx="2">
                  <c:v>166</c:v>
                </c:pt>
                <c:pt idx="3">
                  <c:v>166</c:v>
                </c:pt>
                <c:pt idx="4">
                  <c:v>166</c:v>
                </c:pt>
                <c:pt idx="5">
                  <c:v>166</c:v>
                </c:pt>
                <c:pt idx="6">
                  <c:v>166</c:v>
                </c:pt>
                <c:pt idx="7">
                  <c:v>166</c:v>
                </c:pt>
                <c:pt idx="8">
                  <c:v>166</c:v>
                </c:pt>
                <c:pt idx="9">
                  <c:v>166</c:v>
                </c:pt>
              </c:numCache>
            </c:numRef>
          </c:val>
        </c:ser>
        <c:marker val="1"/>
        <c:axId val="79719424"/>
        <c:axId val="79717504"/>
      </c:lineChart>
      <c:catAx>
        <c:axId val="79701120"/>
        <c:scaling>
          <c:orientation val="minMax"/>
        </c:scaling>
        <c:axPos val="b"/>
        <c:title>
          <c:tx>
            <c:rich>
              <a:bodyPr/>
              <a:lstStyle/>
              <a:p>
                <a:pPr>
                  <a:defRPr sz="1600"/>
                </a:pPr>
                <a:r>
                  <a:rPr lang="en-US" sz="1600"/>
                  <a:t>Messpunkte Kontur aussen</a:t>
                </a:r>
              </a:p>
            </c:rich>
          </c:tx>
        </c:title>
        <c:tickLblPos val="nextTo"/>
        <c:crossAx val="79703040"/>
        <c:crosses val="autoZero"/>
        <c:auto val="1"/>
        <c:lblAlgn val="ctr"/>
        <c:lblOffset val="100"/>
      </c:catAx>
      <c:valAx>
        <c:axId val="79703040"/>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79701120"/>
        <c:crosses val="autoZero"/>
        <c:crossBetween val="between"/>
      </c:valAx>
      <c:valAx>
        <c:axId val="79717504"/>
        <c:scaling>
          <c:orientation val="minMax"/>
        </c:scaling>
        <c:axPos val="r"/>
        <c:title>
          <c:tx>
            <c:rich>
              <a:bodyPr rot="-5400000" vert="horz"/>
              <a:lstStyle/>
              <a:p>
                <a:pPr>
                  <a:defRPr sz="1400" b="1" i="0"/>
                </a:pPr>
                <a:r>
                  <a:rPr lang="en-US" sz="1400" b="1" i="0"/>
                  <a:t>Mindestzugfestigkeit Rm [N/mm²]</a:t>
                </a:r>
              </a:p>
            </c:rich>
          </c:tx>
        </c:title>
        <c:numFmt formatCode="General" sourceLinked="1"/>
        <c:tickLblPos val="nextTo"/>
        <c:crossAx val="79719424"/>
        <c:crosses val="max"/>
        <c:crossBetween val="between"/>
      </c:valAx>
      <c:catAx>
        <c:axId val="79719424"/>
        <c:scaling>
          <c:orientation val="minMax"/>
        </c:scaling>
        <c:delete val="1"/>
        <c:axPos val="b"/>
        <c:tickLblPos val="none"/>
        <c:crossAx val="79717504"/>
        <c:crosses val="autoZero"/>
        <c:auto val="1"/>
        <c:lblAlgn val="ctr"/>
        <c:lblOffset val="100"/>
      </c:catAx>
    </c:plotArea>
    <c:legend>
      <c:legendPos val="r"/>
    </c:legend>
    <c:plotVisOnly val="1"/>
  </c:chart>
  <c:printSettings>
    <c:headerFooter/>
    <c:pageMargins b="0.78740157499999996" l="0.70000000000000062" r="0.70000000000000062" t="0.78740157499999996" header="0.30000000000000032" footer="0.30000000000000032"/>
    <c:pageSetup orientation="portrait"/>
  </c:printSettings>
</c:chartSpace>
</file>

<file path=xl/charts/chart56.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 Parameter'!$C$47</c:f>
              <c:strCache>
                <c:ptCount val="1"/>
                <c:pt idx="0">
                  <c:v>F17</c:v>
                </c:pt>
              </c:strCache>
            </c:strRef>
          </c:tx>
          <c:spPr>
            <a:ln>
              <a:solidFill>
                <a:srgbClr val="0070C0"/>
              </a:solidFill>
            </a:ln>
          </c:spP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 Parameter'!$C$48</c:f>
              <c:strCache>
                <c:ptCount val="1"/>
                <c:pt idx="0">
                  <c:v>Fxx</c:v>
                </c:pt>
              </c:strCache>
            </c:strRef>
          </c:tx>
          <c:spPr>
            <a:ln>
              <a:solidFill>
                <a:srgbClr val="FF0000"/>
              </a:solidFill>
            </a:ln>
          </c:spP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 Parameter'!$C$49</c:f>
              <c:strCache>
                <c:ptCount val="1"/>
                <c:pt idx="0">
                  <c:v>F13serie</c:v>
                </c:pt>
              </c:strCache>
            </c:strRef>
          </c:tx>
          <c:spPr>
            <a:ln>
              <a:solidFill>
                <a:srgbClr val="00B050"/>
              </a:solidFill>
            </a:ln>
          </c:spPr>
          <c:marker>
            <c:spPr>
              <a:solidFill>
                <a:srgbClr val="00B05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82009472"/>
        <c:axId val="82019840"/>
      </c:lineChart>
      <c:lineChart>
        <c:grouping val="standard"/>
        <c:ser>
          <c:idx val="3"/>
          <c:order val="3"/>
          <c:tx>
            <c:strRef>
              <c:f>'Relativierung Parameter'!$C$135</c:f>
              <c:strCache>
                <c:ptCount val="1"/>
                <c:pt idx="0">
                  <c:v>F17</c:v>
                </c:pt>
              </c:strCache>
            </c:strRef>
          </c:tx>
          <c:spPr>
            <a:ln w="38100">
              <a:solidFill>
                <a:srgbClr val="0070C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4"/>
          <c:order val="4"/>
          <c:tx>
            <c:strRef>
              <c:f>'Relativierung Parameter'!$C$136</c:f>
              <c:strCache>
                <c:ptCount val="1"/>
                <c:pt idx="0">
                  <c:v>Fxx</c:v>
                </c:pt>
              </c:strCache>
            </c:strRef>
          </c:tx>
          <c:spPr>
            <a:ln w="38100">
              <a:solidFill>
                <a:srgbClr val="FF000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ser>
          <c:idx val="5"/>
          <c:order val="5"/>
          <c:tx>
            <c:strRef>
              <c:f>'Relativierung Parameter'!$C$137</c:f>
              <c:strCache>
                <c:ptCount val="1"/>
                <c:pt idx="0">
                  <c:v>F13serie</c:v>
                </c:pt>
              </c:strCache>
            </c:strRef>
          </c:tx>
          <c:spPr>
            <a:ln w="38100">
              <a:solidFill>
                <a:srgbClr val="00B05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Parameter'!$D$137:$M$137</c:f>
              <c:numCache>
                <c:formatCode>General</c:formatCode>
                <c:ptCount val="10"/>
                <c:pt idx="0">
                  <c:v>147</c:v>
                </c:pt>
                <c:pt idx="1">
                  <c:v>147</c:v>
                </c:pt>
                <c:pt idx="2">
                  <c:v>147</c:v>
                </c:pt>
                <c:pt idx="3">
                  <c:v>147</c:v>
                </c:pt>
                <c:pt idx="4">
                  <c:v>147</c:v>
                </c:pt>
                <c:pt idx="5">
                  <c:v>147</c:v>
                </c:pt>
                <c:pt idx="6">
                  <c:v>147</c:v>
                </c:pt>
                <c:pt idx="7">
                  <c:v>147</c:v>
                </c:pt>
                <c:pt idx="8">
                  <c:v>147</c:v>
                </c:pt>
                <c:pt idx="9">
                  <c:v>147</c:v>
                </c:pt>
              </c:numCache>
            </c:numRef>
          </c:val>
        </c:ser>
        <c:marker val="1"/>
        <c:axId val="82032128"/>
        <c:axId val="82021760"/>
      </c:lineChart>
      <c:catAx>
        <c:axId val="82009472"/>
        <c:scaling>
          <c:orientation val="minMax"/>
        </c:scaling>
        <c:axPos val="b"/>
        <c:title>
          <c:tx>
            <c:rich>
              <a:bodyPr/>
              <a:lstStyle/>
              <a:p>
                <a:pPr>
                  <a:defRPr sz="1600"/>
                </a:pPr>
                <a:r>
                  <a:rPr lang="en-US" sz="1600"/>
                  <a:t>Messpunkte Kontur aussen</a:t>
                </a:r>
              </a:p>
            </c:rich>
          </c:tx>
        </c:title>
        <c:tickLblPos val="nextTo"/>
        <c:crossAx val="82019840"/>
        <c:crosses val="autoZero"/>
        <c:auto val="1"/>
        <c:lblAlgn val="ctr"/>
        <c:lblOffset val="100"/>
      </c:catAx>
      <c:valAx>
        <c:axId val="82019840"/>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82009472"/>
        <c:crosses val="autoZero"/>
        <c:crossBetween val="between"/>
      </c:valAx>
      <c:valAx>
        <c:axId val="82021760"/>
        <c:scaling>
          <c:orientation val="minMax"/>
        </c:scaling>
        <c:axPos val="r"/>
        <c:title>
          <c:tx>
            <c:rich>
              <a:bodyPr rot="-5400000" vert="horz"/>
              <a:lstStyle/>
              <a:p>
                <a:pPr>
                  <a:defRPr sz="1600"/>
                </a:pPr>
                <a:r>
                  <a:rPr lang="en-US" sz="1600"/>
                  <a:t>Mindestzugfestigkeit Rm [N/mm²]</a:t>
                </a:r>
              </a:p>
            </c:rich>
          </c:tx>
        </c:title>
        <c:numFmt formatCode="General" sourceLinked="1"/>
        <c:tickLblPos val="nextTo"/>
        <c:crossAx val="82032128"/>
        <c:crosses val="max"/>
        <c:crossBetween val="between"/>
      </c:valAx>
      <c:catAx>
        <c:axId val="82032128"/>
        <c:scaling>
          <c:orientation val="minMax"/>
        </c:scaling>
        <c:delete val="1"/>
        <c:axPos val="b"/>
        <c:tickLblPos val="none"/>
        <c:crossAx val="82021760"/>
        <c:crosses val="autoZero"/>
        <c:auto val="1"/>
        <c:lblAlgn val="ctr"/>
        <c:lblOffset val="100"/>
      </c:catAx>
    </c:plotArea>
    <c:legend>
      <c:legendPos val="r"/>
    </c:legend>
    <c:plotVisOnly val="1"/>
  </c:chart>
  <c:printSettings>
    <c:headerFooter/>
    <c:pageMargins b="0.78740157499999996" l="0.70000000000000062" r="0.70000000000000062" t="0.78740157499999996" header="0.30000000000000032" footer="0.30000000000000032"/>
    <c:pageSetup paperSize="9" orientation="landscape"/>
  </c:printSettings>
</c:chartSpace>
</file>

<file path=xl/charts/chart57.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6.3396485550543488E-2"/>
          <c:y val="5.6949671741960639E-2"/>
          <c:w val="0.9361008392992417"/>
          <c:h val="0.8721337816857776"/>
        </c:manualLayout>
      </c:layout>
      <c:lineChart>
        <c:grouping val="standard"/>
        <c:ser>
          <c:idx val="0"/>
          <c:order val="0"/>
          <c:tx>
            <c:strRef>
              <c:f>allKOntur!$C$147</c:f>
              <c:strCache>
                <c:ptCount val="1"/>
                <c:pt idx="0">
                  <c:v>F17</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allKOntur!$D$147:$M$147</c:f>
              <c:numCache>
                <c:formatCode>General</c:formatCode>
                <c:ptCount val="10"/>
                <c:pt idx="0">
                  <c:v>0.32793643849427156</c:v>
                </c:pt>
                <c:pt idx="1">
                  <c:v>0.13830452279531988</c:v>
                </c:pt>
                <c:pt idx="2">
                  <c:v>0.20570329640977134</c:v>
                </c:pt>
                <c:pt idx="3">
                  <c:v>4.6601832251862915E-2</c:v>
                </c:pt>
                <c:pt idx="4">
                  <c:v>6.7641115549793532E-2</c:v>
                </c:pt>
                <c:pt idx="5">
                  <c:v>7.7159508445750175E-2</c:v>
                </c:pt>
                <c:pt idx="6">
                  <c:v>2.0624854311839139E-2</c:v>
                </c:pt>
                <c:pt idx="7">
                  <c:v>0.3258966919840609</c:v>
                </c:pt>
                <c:pt idx="8">
                  <c:v>9.0098236984373095E-2</c:v>
                </c:pt>
                <c:pt idx="9">
                  <c:v>0.17691353095764212</c:v>
                </c:pt>
              </c:numCache>
            </c:numRef>
          </c:val>
        </c:ser>
        <c:ser>
          <c:idx val="1"/>
          <c:order val="1"/>
          <c:tx>
            <c:strRef>
              <c:f>allKOntur!$C$148</c:f>
              <c:strCache>
                <c:ptCount val="1"/>
                <c:pt idx="0">
                  <c:v>F13</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allKOntur!$D$148:$M$148</c:f>
              <c:numCache>
                <c:formatCode>General</c:formatCode>
                <c:ptCount val="10"/>
                <c:pt idx="0">
                  <c:v>0.34112897027220429</c:v>
                </c:pt>
                <c:pt idx="1">
                  <c:v>0.12129113100939599</c:v>
                </c:pt>
                <c:pt idx="2">
                  <c:v>6.633201261409058E-2</c:v>
                </c:pt>
                <c:pt idx="3">
                  <c:v>4.273952113286561E-2</c:v>
                </c:pt>
                <c:pt idx="4">
                  <c:v>9.6899366249151409E-2</c:v>
                </c:pt>
                <c:pt idx="5">
                  <c:v>0.15080637951547046</c:v>
                </c:pt>
                <c:pt idx="6">
                  <c:v>0.16277068185577803</c:v>
                </c:pt>
                <c:pt idx="7">
                  <c:v>0.18774488282145327</c:v>
                </c:pt>
                <c:pt idx="8">
                  <c:v>0.17379548841921008</c:v>
                </c:pt>
                <c:pt idx="9">
                  <c:v>0.31682307203604815</c:v>
                </c:pt>
              </c:numCache>
            </c:numRef>
          </c:val>
        </c:ser>
        <c:ser>
          <c:idx val="2"/>
          <c:order val="2"/>
          <c:tx>
            <c:strRef>
              <c:f>allKOntur!$C$149</c:f>
              <c:strCache>
                <c:ptCount val="1"/>
                <c:pt idx="0">
                  <c:v>Fxx</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allKOntur!$D$149:$M$149</c:f>
              <c:numCache>
                <c:formatCode>General</c:formatCode>
                <c:ptCount val="10"/>
                <c:pt idx="0">
                  <c:v>0.29485488390131009</c:v>
                </c:pt>
                <c:pt idx="1">
                  <c:v>0.10502861494528856</c:v>
                </c:pt>
                <c:pt idx="2">
                  <c:v>0.14475859140869232</c:v>
                </c:pt>
                <c:pt idx="3">
                  <c:v>4.3444344802354103E-2</c:v>
                </c:pt>
                <c:pt idx="4">
                  <c:v>6.3586502052269442E-2</c:v>
                </c:pt>
                <c:pt idx="5">
                  <c:v>8.0385362743384467E-2</c:v>
                </c:pt>
                <c:pt idx="6">
                  <c:v>2.8043098308339117E-2</c:v>
                </c:pt>
                <c:pt idx="7">
                  <c:v>0.16036498200595273</c:v>
                </c:pt>
                <c:pt idx="8">
                  <c:v>9.4200234662799281E-2</c:v>
                </c:pt>
                <c:pt idx="9">
                  <c:v>0.23008641459076148</c:v>
                </c:pt>
              </c:numCache>
            </c:numRef>
          </c:val>
        </c:ser>
        <c:marker val="1"/>
        <c:axId val="82111104"/>
        <c:axId val="82186624"/>
      </c:lineChart>
      <c:catAx>
        <c:axId val="82111104"/>
        <c:scaling>
          <c:orientation val="minMax"/>
        </c:scaling>
        <c:axPos val="b"/>
        <c:tickLblPos val="nextTo"/>
        <c:crossAx val="82186624"/>
        <c:crosses val="autoZero"/>
        <c:auto val="1"/>
        <c:lblAlgn val="ctr"/>
        <c:lblOffset val="100"/>
      </c:catAx>
      <c:valAx>
        <c:axId val="82186624"/>
        <c:scaling>
          <c:orientation val="minMax"/>
        </c:scaling>
        <c:axPos val="l"/>
        <c:majorGridlines/>
        <c:numFmt formatCode="General" sourceLinked="1"/>
        <c:tickLblPos val="nextTo"/>
        <c:crossAx val="82111104"/>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allKOntur!$C$147</c:f>
              <c:strCache>
                <c:ptCount val="1"/>
                <c:pt idx="0">
                  <c:v>F17</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allKOntur!$D$147:$M$147</c:f>
              <c:numCache>
                <c:formatCode>General</c:formatCode>
                <c:ptCount val="10"/>
                <c:pt idx="0">
                  <c:v>0.32793643849427156</c:v>
                </c:pt>
                <c:pt idx="1">
                  <c:v>0.13830452279531988</c:v>
                </c:pt>
                <c:pt idx="2">
                  <c:v>0.20570329640977134</c:v>
                </c:pt>
                <c:pt idx="3">
                  <c:v>4.6601832251862915E-2</c:v>
                </c:pt>
                <c:pt idx="4">
                  <c:v>6.7641115549793532E-2</c:v>
                </c:pt>
                <c:pt idx="5">
                  <c:v>7.7159508445750175E-2</c:v>
                </c:pt>
                <c:pt idx="6">
                  <c:v>2.0624854311839139E-2</c:v>
                </c:pt>
                <c:pt idx="7">
                  <c:v>0.3258966919840609</c:v>
                </c:pt>
                <c:pt idx="8">
                  <c:v>9.0098236984373095E-2</c:v>
                </c:pt>
                <c:pt idx="9">
                  <c:v>0.17691353095764212</c:v>
                </c:pt>
              </c:numCache>
            </c:numRef>
          </c:val>
        </c:ser>
        <c:ser>
          <c:idx val="1"/>
          <c:order val="1"/>
          <c:tx>
            <c:strRef>
              <c:f>allKOntur!$C$149</c:f>
              <c:strCache>
                <c:ptCount val="1"/>
                <c:pt idx="0">
                  <c:v>Fxx</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allKOntur!$D$149:$M$149</c:f>
              <c:numCache>
                <c:formatCode>General</c:formatCode>
                <c:ptCount val="10"/>
                <c:pt idx="0">
                  <c:v>0.29485488390131009</c:v>
                </c:pt>
                <c:pt idx="1">
                  <c:v>0.10502861494528856</c:v>
                </c:pt>
                <c:pt idx="2">
                  <c:v>0.14475859140869232</c:v>
                </c:pt>
                <c:pt idx="3">
                  <c:v>4.3444344802354103E-2</c:v>
                </c:pt>
                <c:pt idx="4">
                  <c:v>6.3586502052269442E-2</c:v>
                </c:pt>
                <c:pt idx="5">
                  <c:v>8.0385362743384467E-2</c:v>
                </c:pt>
                <c:pt idx="6">
                  <c:v>2.8043098308339117E-2</c:v>
                </c:pt>
                <c:pt idx="7">
                  <c:v>0.16036498200595273</c:v>
                </c:pt>
                <c:pt idx="8">
                  <c:v>9.4200234662799281E-2</c:v>
                </c:pt>
                <c:pt idx="9">
                  <c:v>0.23008641459076148</c:v>
                </c:pt>
              </c:numCache>
            </c:numRef>
          </c:val>
        </c:ser>
        <c:marker val="1"/>
        <c:axId val="82211200"/>
        <c:axId val="82212736"/>
      </c:lineChart>
      <c:catAx>
        <c:axId val="82211200"/>
        <c:scaling>
          <c:orientation val="minMax"/>
        </c:scaling>
        <c:axPos val="b"/>
        <c:tickLblPos val="nextTo"/>
        <c:crossAx val="82212736"/>
        <c:crosses val="autoZero"/>
        <c:auto val="1"/>
        <c:lblAlgn val="ctr"/>
        <c:lblOffset val="100"/>
      </c:catAx>
      <c:valAx>
        <c:axId val="82212736"/>
        <c:scaling>
          <c:orientation val="minMax"/>
        </c:scaling>
        <c:axPos val="l"/>
        <c:majorGridlines/>
        <c:numFmt formatCode="General" sourceLinked="1"/>
        <c:tickLblPos val="nextTo"/>
        <c:crossAx val="82211200"/>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0924603700916362"/>
          <c:y val="0.17585114204444216"/>
          <c:w val="0.88338297677569055"/>
          <c:h val="0.80484583034907053"/>
        </c:manualLayout>
      </c:layout>
      <c:lineChart>
        <c:grouping val="standard"/>
        <c:ser>
          <c:idx val="0"/>
          <c:order val="0"/>
          <c:tx>
            <c:strRef>
              <c:f>'Prototyp IndikatorChart'!$B$4</c:f>
              <c:strCache>
                <c:ptCount val="1"/>
                <c:pt idx="0">
                  <c:v>F13</c:v>
                </c:pt>
              </c:strCache>
            </c:strRef>
          </c:tx>
          <c:spPr>
            <a:ln>
              <a:noFill/>
            </a:ln>
          </c:spPr>
          <c:marker>
            <c:symbol val="diamond"/>
            <c:size val="10"/>
            <c:spPr>
              <a:solidFill>
                <a:srgbClr val="00B050"/>
              </a:solidFill>
            </c:spPr>
          </c:marker>
          <c:trendline>
            <c:spPr>
              <a:ln w="12700">
                <a:solidFill>
                  <a:srgbClr val="00B050"/>
                </a:solidFill>
              </a:ln>
            </c:spPr>
            <c:trendlineType val="poly"/>
            <c:order val="6"/>
          </c:trendline>
          <c:errBars>
            <c:errDir val="y"/>
            <c:errBarType val="both"/>
            <c:errValType val="cust"/>
            <c:noEndCap val="1"/>
            <c:pl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44450">
                <a:solidFill>
                  <a:srgbClr val="00B05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IndikatorChart'!$C$4:$L$4</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'Prototyp IndikatorChart'!$B$5</c:f>
              <c:strCache>
                <c:ptCount val="1"/>
                <c:pt idx="0">
                  <c:v>Fxx</c:v>
                </c:pt>
              </c:strCache>
            </c:strRef>
          </c:tx>
          <c:spPr>
            <a:ln>
              <a:noFill/>
            </a:ln>
          </c:spPr>
          <c:marker>
            <c:symbol val="square"/>
            <c:size val="10"/>
            <c:spPr>
              <a:solidFill>
                <a:srgbClr val="FF0000"/>
              </a:solidFill>
            </c:spPr>
          </c:marker>
          <c:trendline>
            <c:spPr>
              <a:ln w="12700">
                <a:solidFill>
                  <a:srgbClr val="FF0000"/>
                </a:solidFill>
              </a:ln>
            </c:spPr>
            <c:trendlineType val="poly"/>
            <c:order val="6"/>
          </c:trendline>
          <c:errBars>
            <c:errDir val="y"/>
            <c:errBarType val="both"/>
            <c:errValType val="cust"/>
            <c:noEndCap val="1"/>
            <c:pl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44450">
                <a:solidFill>
                  <a:srgbClr val="FF00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IndikatorChart'!$C$5:$L$5</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'Prototyp IndikatorChart'!$B$6</c:f>
              <c:strCache>
                <c:ptCount val="1"/>
                <c:pt idx="0">
                  <c:v>F17</c:v>
                </c:pt>
              </c:strCache>
            </c:strRef>
          </c:tx>
          <c:spPr>
            <a:ln>
              <a:noFill/>
            </a:ln>
          </c:spPr>
          <c:marker>
            <c:symbol val="triangle"/>
            <c:size val="10"/>
            <c:spPr>
              <a:solidFill>
                <a:srgbClr val="0070C0"/>
              </a:solidFill>
            </c:spPr>
          </c:marker>
          <c:trendline>
            <c:spPr>
              <a:ln w="12700">
                <a:solidFill>
                  <a:srgbClr val="0070C0"/>
                </a:solidFill>
              </a:ln>
            </c:spPr>
            <c:trendlineType val="poly"/>
            <c:order val="6"/>
          </c:trendline>
          <c:errBars>
            <c:errDir val="y"/>
            <c:errBarType val="both"/>
            <c:errValType val="cust"/>
            <c:noEndCap val="1"/>
            <c:pl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44450">
                <a:solidFill>
                  <a:srgbClr val="0070C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IndikatorChart'!$C$6:$L$6</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'Prototyp IndikatorChart'!$B$7</c:f>
              <c:strCache>
                <c:ptCount val="1"/>
                <c:pt idx="0">
                  <c:v>F18 </c:v>
                </c:pt>
              </c:strCache>
            </c:strRef>
          </c:tx>
          <c:spPr>
            <a:ln>
              <a:noFill/>
            </a:ln>
          </c:spPr>
          <c:marker>
            <c:symbol val="circle"/>
            <c:size val="10"/>
            <c:spPr>
              <a:solidFill>
                <a:srgbClr val="FFFF00"/>
              </a:solidFill>
            </c:spPr>
          </c:marker>
          <c:trendline>
            <c:spPr>
              <a:ln w="12700">
                <a:solidFill>
                  <a:srgbClr val="FFFF00"/>
                </a:solidFill>
              </a:ln>
            </c:spPr>
            <c:trendlineType val="poly"/>
            <c:order val="6"/>
          </c:trendline>
          <c:errBars>
            <c:errDir val="y"/>
            <c:errBarType val="both"/>
            <c:errValType val="cust"/>
            <c:noEndCap val="1"/>
            <c:pl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44450">
                <a:solidFill>
                  <a:srgbClr val="FFFF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IndikatorChart'!$C$7:$L$7</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marker val="1"/>
        <c:axId val="79209984"/>
        <c:axId val="79211904"/>
      </c:lineChart>
      <c:catAx>
        <c:axId val="79209984"/>
        <c:scaling>
          <c:orientation val="minMax"/>
        </c:scaling>
        <c:axPos val="b"/>
        <c:title>
          <c:tx>
            <c:rich>
              <a:bodyPr/>
              <a:lstStyle/>
              <a:p>
                <a:pPr>
                  <a:defRPr sz="1800"/>
                </a:pPr>
                <a:r>
                  <a:rPr lang="en-US" sz="1800"/>
                  <a:t>Messpunkte</a:t>
                </a:r>
              </a:p>
            </c:rich>
          </c:tx>
          <c:layout>
            <c:manualLayout>
              <c:xMode val="edge"/>
              <c:yMode val="edge"/>
              <c:x val="0.38419507682472526"/>
              <c:y val="0.95292261978546311"/>
            </c:manualLayout>
          </c:layout>
        </c:title>
        <c:tickLblPos val="nextTo"/>
        <c:txPr>
          <a:bodyPr/>
          <a:lstStyle/>
          <a:p>
            <a:pPr>
              <a:defRPr b="1" i="1"/>
            </a:pPr>
            <a:endParaRPr lang="de-DE"/>
          </a:p>
        </c:txPr>
        <c:crossAx val="79211904"/>
        <c:crosses val="autoZero"/>
        <c:auto val="1"/>
        <c:lblAlgn val="ctr"/>
        <c:lblOffset val="100"/>
      </c:catAx>
      <c:valAx>
        <c:axId val="79211904"/>
        <c:scaling>
          <c:orientation val="minMax"/>
          <c:max val="4"/>
          <c:min val="-1"/>
        </c:scaling>
        <c:axPos val="l"/>
        <c:title>
          <c:tx>
            <c:rich>
              <a:bodyPr rot="-5400000" vert="horz"/>
              <a:lstStyle/>
              <a:p>
                <a:pPr>
                  <a:defRPr sz="1800"/>
                </a:pPr>
                <a:r>
                  <a:rPr lang="en-US" sz="1800"/>
                  <a:t>x = ( ± ∆) [mm]</a:t>
                </a:r>
              </a:p>
            </c:rich>
          </c:tx>
          <c:layout/>
        </c:title>
        <c:numFmt formatCode="General" sourceLinked="1"/>
        <c:tickLblPos val="nextTo"/>
        <c:crossAx val="79209984"/>
        <c:crosses val="autoZero"/>
        <c:crossBetween val="between"/>
        <c:majorUnit val="0.5"/>
      </c:valAx>
    </c:plotArea>
    <c:legend>
      <c:legendPos val="t"/>
      <c:legendEntry>
        <c:idx val="4"/>
        <c:delete val="1"/>
      </c:legendEntry>
      <c:legendEntry>
        <c:idx val="5"/>
        <c:delete val="1"/>
      </c:legendEntry>
      <c:legendEntry>
        <c:idx val="6"/>
        <c:delete val="1"/>
      </c:legendEntry>
      <c:legendEntry>
        <c:idx val="7"/>
        <c:delete val="1"/>
      </c:legendEntry>
      <c:layout>
        <c:manualLayout>
          <c:xMode val="edge"/>
          <c:yMode val="edge"/>
          <c:x val="0.35878039370537868"/>
          <c:y val="0.20690299439816406"/>
          <c:w val="0.33231931604740544"/>
          <c:h val="1.742466654583778E-2"/>
        </c:manualLayout>
      </c:layout>
    </c:legend>
    <c:plotVisOnly val="1"/>
  </c:chart>
  <c:txPr>
    <a:bodyPr/>
    <a:lstStyle/>
    <a:p>
      <a:pPr>
        <a:defRPr sz="1200" b="1" i="1">
          <a:latin typeface="MS Reference Sans Serif" pitchFamily="34" charset="0"/>
        </a:defRPr>
      </a:pPr>
      <a:endParaRPr lang="de-DE"/>
    </a:p>
  </c:txPr>
  <c:printSettings>
    <c:headerFooter/>
    <c:pageMargins b="0.78740157499999996" l="0.70000000000000029" r="0.70000000000000029" t="0.78740157499999996" header="0.30000000000000016" footer="0.30000000000000016"/>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7464556243833765"/>
          <c:y val="9.7995802522824541E-3"/>
          <c:w val="0.81321027365163812"/>
          <c:h val="0.96601690995921641"/>
        </c:manualLayout>
      </c:layout>
      <c:lineChart>
        <c:grouping val="standard"/>
        <c:ser>
          <c:idx val="0"/>
          <c:order val="0"/>
          <c:tx>
            <c:strRef>
              <c:f>'Kontur aussen F17Chr1'!$C$124</c:f>
              <c:strCache>
                <c:ptCount val="1"/>
                <c:pt idx="0">
                  <c:v>Fxx</c:v>
                </c:pt>
              </c:strCache>
            </c:strRef>
          </c:tx>
          <c:spPr>
            <a:ln w="19050">
              <a:noFill/>
            </a:ln>
          </c:spPr>
          <c:marker>
            <c:symbol val="x"/>
            <c:size val="10"/>
            <c:spPr>
              <a:solidFill>
                <a:srgbClr val="FF0000"/>
              </a:solidFill>
            </c:spPr>
          </c:marker>
          <c:trendline>
            <c:spPr>
              <a:ln w="12700">
                <a:solidFill>
                  <a:srgbClr val="FF0000"/>
                </a:solidFill>
              </a:ln>
            </c:spPr>
            <c:trendlineType val="poly"/>
            <c:order val="6"/>
          </c:trendline>
          <c:errBars>
            <c:errDir val="y"/>
            <c:errBarType val="both"/>
            <c:errValType val="cust"/>
            <c:noEndCap val="1"/>
            <c:plus>
              <c:numRef>
                <c:f>'Kontur aussen F17Chr1'!$D$132:$M$132</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plus>
            <c:minus>
              <c:numRef>
                <c:f>'Kontur aussen F17Chr1'!$D$132:$M$132</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minus>
            <c:spPr>
              <a:ln w="44450">
                <a:solidFill>
                  <a:srgbClr val="FF000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F17Chr1'!$D$124:$M$124</c:f>
              <c:numCache>
                <c:formatCode>General</c:formatCode>
                <c:ptCount val="10"/>
                <c:pt idx="0">
                  <c:v>0.81</c:v>
                </c:pt>
                <c:pt idx="1">
                  <c:v>0.34</c:v>
                </c:pt>
                <c:pt idx="2">
                  <c:v>0.15</c:v>
                </c:pt>
                <c:pt idx="3">
                  <c:v>2.1000000000000001E-2</c:v>
                </c:pt>
                <c:pt idx="4">
                  <c:v>-0.19</c:v>
                </c:pt>
                <c:pt idx="5">
                  <c:v>-0.23300000000000001</c:v>
                </c:pt>
                <c:pt idx="6">
                  <c:v>-0.251</c:v>
                </c:pt>
                <c:pt idx="7">
                  <c:v>-0.17</c:v>
                </c:pt>
                <c:pt idx="8">
                  <c:v>0.56999999999999995</c:v>
                </c:pt>
                <c:pt idx="9">
                  <c:v>1.37</c:v>
                </c:pt>
              </c:numCache>
            </c:numRef>
          </c:val>
        </c:ser>
        <c:ser>
          <c:idx val="1"/>
          <c:order val="1"/>
          <c:tx>
            <c:strRef>
              <c:f>'Kontur aussen F17Chr1'!$C$125</c:f>
              <c:strCache>
                <c:ptCount val="1"/>
                <c:pt idx="0">
                  <c:v>F13Serie</c:v>
                </c:pt>
              </c:strCache>
            </c:strRef>
          </c:tx>
          <c:spPr>
            <a:ln w="19050">
              <a:noFill/>
            </a:ln>
          </c:spPr>
          <c:marker>
            <c:symbol val="diamond"/>
            <c:size val="10"/>
            <c:spPr>
              <a:solidFill>
                <a:srgbClr val="00B050"/>
              </a:solidFill>
            </c:spPr>
          </c:marker>
          <c:trendline>
            <c:spPr>
              <a:ln w="12700">
                <a:solidFill>
                  <a:srgbClr val="00B050"/>
                </a:solidFill>
              </a:ln>
            </c:spPr>
            <c:trendlineType val="poly"/>
            <c:order val="6"/>
          </c:trendline>
          <c:errBars>
            <c:errDir val="y"/>
            <c:errBarType val="both"/>
            <c:errValType val="cust"/>
            <c:noEndCap val="1"/>
            <c:plus>
              <c:numRef>
                <c:f>'Kontur aussen F17Chr1'!$D$133:$M$133</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plus>
            <c:minus>
              <c:numRef>
                <c:f>'Kontur aussen F17Chr1'!$D$133:$M$133</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minus>
            <c:spPr>
              <a:ln w="44450">
                <a:solidFill>
                  <a:srgbClr val="00B05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F17Chr1'!$D$125:$M$125</c:f>
              <c:numCache>
                <c:formatCode>General</c:formatCode>
                <c:ptCount val="10"/>
                <c:pt idx="0">
                  <c:v>-0.66</c:v>
                </c:pt>
                <c:pt idx="1">
                  <c:v>-0.13</c:v>
                </c:pt>
                <c:pt idx="2">
                  <c:v>-0.38</c:v>
                </c:pt>
                <c:pt idx="3">
                  <c:v>2.8000000000000001E-2</c:v>
                </c:pt>
                <c:pt idx="4">
                  <c:v>0</c:v>
                </c:pt>
                <c:pt idx="5">
                  <c:v>-0.04</c:v>
                </c:pt>
                <c:pt idx="6">
                  <c:v>-0.16</c:v>
                </c:pt>
                <c:pt idx="7">
                  <c:v>-0.55000000000000004</c:v>
                </c:pt>
                <c:pt idx="8">
                  <c:v>0</c:v>
                </c:pt>
                <c:pt idx="9">
                  <c:v>-0.08</c:v>
                </c:pt>
              </c:numCache>
            </c:numRef>
          </c:val>
        </c:ser>
        <c:ser>
          <c:idx val="2"/>
          <c:order val="2"/>
          <c:tx>
            <c:strRef>
              <c:f>'Kontur aussen F17Chr1'!$C$126</c:f>
              <c:strCache>
                <c:ptCount val="1"/>
                <c:pt idx="0">
                  <c:v>F17</c:v>
                </c:pt>
              </c:strCache>
            </c:strRef>
          </c:tx>
          <c:spPr>
            <a:ln w="19050">
              <a:noFill/>
            </a:ln>
          </c:spPr>
          <c:marker>
            <c:symbol val="triangle"/>
            <c:size val="10"/>
            <c:spPr>
              <a:solidFill>
                <a:srgbClr val="0070C0"/>
              </a:solidFill>
            </c:spPr>
          </c:marker>
          <c:trendline>
            <c:spPr>
              <a:ln w="12700">
                <a:solidFill>
                  <a:srgbClr val="0070C0"/>
                </a:solidFill>
              </a:ln>
            </c:spPr>
            <c:trendlineType val="poly"/>
            <c:order val="6"/>
          </c:trendline>
          <c:errBars>
            <c:errDir val="y"/>
            <c:errBarType val="both"/>
            <c:errValType val="cust"/>
            <c:noEndCap val="1"/>
            <c:plus>
              <c:numRef>
                <c:f>'Kontur aussen F17Chr1'!$D$134:$M$134</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plus>
            <c:minus>
              <c:numRef>
                <c:f>'Kontur aussen F17Chr1'!$D$134:$M$134</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minus>
            <c:spPr>
              <a:ln w="44450">
                <a:solidFill>
                  <a:srgbClr val="0070C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F17Chr1'!$D$126:$M$126</c:f>
              <c:numCache>
                <c:formatCode>General</c:formatCode>
                <c:ptCount val="10"/>
                <c:pt idx="0">
                  <c:v>1.95</c:v>
                </c:pt>
                <c:pt idx="1">
                  <c:v>0.72</c:v>
                </c:pt>
                <c:pt idx="2">
                  <c:v>0.6</c:v>
                </c:pt>
                <c:pt idx="3">
                  <c:v>2.8000000000000001E-2</c:v>
                </c:pt>
                <c:pt idx="4">
                  <c:v>-0.29699999999999999</c:v>
                </c:pt>
                <c:pt idx="5">
                  <c:v>-0.36799999999999999</c:v>
                </c:pt>
                <c:pt idx="6">
                  <c:v>-0.29299999999999998</c:v>
                </c:pt>
                <c:pt idx="7">
                  <c:v>0.46</c:v>
                </c:pt>
                <c:pt idx="8">
                  <c:v>1.31</c:v>
                </c:pt>
                <c:pt idx="9">
                  <c:v>3</c:v>
                </c:pt>
              </c:numCache>
            </c:numRef>
          </c:val>
        </c:ser>
        <c:marker val="1"/>
        <c:axId val="63461248"/>
        <c:axId val="63467520"/>
      </c:lineChart>
      <c:catAx>
        <c:axId val="63461248"/>
        <c:scaling>
          <c:orientation val="minMax"/>
        </c:scaling>
        <c:axPos val="b"/>
        <c:title>
          <c:tx>
            <c:rich>
              <a:bodyPr/>
              <a:lstStyle/>
              <a:p>
                <a:pPr>
                  <a:defRPr sz="1800" i="1">
                    <a:latin typeface="MS Reference Sans Serif" pitchFamily="34" charset="0"/>
                  </a:defRPr>
                </a:pPr>
                <a:r>
                  <a:rPr lang="en-US" sz="1800" i="1">
                    <a:latin typeface="MS Reference Sans Serif" pitchFamily="34" charset="0"/>
                  </a:rPr>
                  <a:t>Messpunkte </a:t>
                </a:r>
              </a:p>
            </c:rich>
          </c:tx>
          <c:layout>
            <c:manualLayout>
              <c:xMode val="edge"/>
              <c:yMode val="edge"/>
              <c:x val="0.51403832437660468"/>
              <c:y val="0.9685461668609785"/>
            </c:manualLayout>
          </c:layout>
        </c:title>
        <c:tickLblPos val="nextTo"/>
        <c:txPr>
          <a:bodyPr/>
          <a:lstStyle/>
          <a:p>
            <a:pPr>
              <a:defRPr sz="1200" b="1" i="1">
                <a:latin typeface="MS Reference Sans Serif" pitchFamily="34" charset="0"/>
              </a:defRPr>
            </a:pPr>
            <a:endParaRPr lang="de-DE"/>
          </a:p>
        </c:txPr>
        <c:crossAx val="63467520"/>
        <c:crosses val="autoZero"/>
        <c:auto val="1"/>
        <c:lblAlgn val="ctr"/>
        <c:lblOffset val="100"/>
      </c:catAx>
      <c:valAx>
        <c:axId val="63467520"/>
        <c:scaling>
          <c:orientation val="minMax"/>
          <c:max val="3.1"/>
          <c:min val="-0.9"/>
        </c:scaling>
        <c:axPos val="l"/>
        <c:title>
          <c:tx>
            <c:rich>
              <a:bodyPr rot="-5400000" vert="horz"/>
              <a:lstStyle/>
              <a:p>
                <a:pPr>
                  <a:defRPr sz="1800" b="1" i="1">
                    <a:latin typeface="MS Reference Sans Serif" pitchFamily="34" charset="0"/>
                  </a:defRPr>
                </a:pPr>
                <a:r>
                  <a:rPr lang="en-US" sz="1800" b="1" i="1">
                    <a:latin typeface="MS Reference Sans Serif" pitchFamily="34" charset="0"/>
                  </a:rPr>
                  <a:t>x = ( ± </a:t>
                </a:r>
                <a:r>
                  <a:rPr lang="el-GR" sz="1800" b="1" i="1">
                    <a:latin typeface="MS Reference Sans Serif" pitchFamily="34" charset="0"/>
                  </a:rPr>
                  <a:t>Δ) [</a:t>
                </a:r>
                <a:r>
                  <a:rPr lang="en-US" sz="1800" b="1" i="1">
                    <a:latin typeface="MS Reference Sans Serif" pitchFamily="34" charset="0"/>
                  </a:rPr>
                  <a:t>mm]</a:t>
                </a:r>
              </a:p>
            </c:rich>
          </c:tx>
          <c:layout>
            <c:manualLayout>
              <c:xMode val="edge"/>
              <c:yMode val="edge"/>
              <c:x val="5.6126865938955328E-2"/>
              <c:y val="0.37076198442161418"/>
            </c:manualLayout>
          </c:layout>
        </c:title>
        <c:numFmt formatCode="General" sourceLinked="1"/>
        <c:tickLblPos val="nextTo"/>
        <c:spPr>
          <a:ln w="15875"/>
        </c:spPr>
        <c:txPr>
          <a:bodyPr/>
          <a:lstStyle/>
          <a:p>
            <a:pPr>
              <a:defRPr sz="1200" b="1" i="1">
                <a:latin typeface="MS Reference Sans Serif" pitchFamily="34" charset="0"/>
              </a:defRPr>
            </a:pPr>
            <a:endParaRPr lang="de-DE"/>
          </a:p>
        </c:txPr>
        <c:crossAx val="63461248"/>
        <c:crosses val="autoZero"/>
        <c:crossBetween val="between"/>
        <c:majorUnit val="0.5"/>
      </c:valAx>
    </c:plotArea>
    <c:legend>
      <c:legendPos val="t"/>
      <c:legendEntry>
        <c:idx val="0"/>
        <c:txPr>
          <a:bodyPr/>
          <a:lstStyle/>
          <a:p>
            <a:pPr>
              <a:defRPr sz="1800" b="1" i="1">
                <a:solidFill>
                  <a:srgbClr val="FF0000"/>
                </a:solidFill>
                <a:latin typeface="MS Reference Sans Serif" pitchFamily="34" charset="0"/>
              </a:defRPr>
            </a:pPr>
            <a:endParaRPr lang="de-DE"/>
          </a:p>
        </c:txPr>
      </c:legendEntry>
      <c:legendEntry>
        <c:idx val="1"/>
        <c:txPr>
          <a:bodyPr/>
          <a:lstStyle/>
          <a:p>
            <a:pPr>
              <a:defRPr sz="1800" b="1" i="1">
                <a:solidFill>
                  <a:srgbClr val="00B050"/>
                </a:solidFill>
                <a:latin typeface="MS Reference Sans Serif" pitchFamily="34" charset="0"/>
              </a:defRPr>
            </a:pPr>
            <a:endParaRPr lang="de-DE"/>
          </a:p>
        </c:txPr>
      </c:legendEntry>
      <c:legendEntry>
        <c:idx val="2"/>
        <c:txPr>
          <a:bodyPr/>
          <a:lstStyle/>
          <a:p>
            <a:pPr>
              <a:defRPr sz="1800" b="1" i="1">
                <a:solidFill>
                  <a:srgbClr val="0070C0"/>
                </a:solidFill>
                <a:latin typeface="MS Reference Sans Serif" pitchFamily="34" charset="0"/>
              </a:defRPr>
            </a:pPr>
            <a:endParaRPr lang="de-DE"/>
          </a:p>
        </c:txPr>
      </c:legendEntry>
      <c:legendEntry>
        <c:idx val="3"/>
        <c:delete val="1"/>
      </c:legendEntry>
      <c:legendEntry>
        <c:idx val="4"/>
        <c:delete val="1"/>
      </c:legendEntry>
      <c:legendEntry>
        <c:idx val="5"/>
        <c:delete val="1"/>
      </c:legendEntry>
      <c:layout>
        <c:manualLayout>
          <c:xMode val="edge"/>
          <c:yMode val="edge"/>
          <c:x val="0.35562295670488453"/>
          <c:y val="6.2987016622922137E-2"/>
          <c:w val="0.43890660808497522"/>
          <c:h val="0.11834326300139132"/>
        </c:manualLayout>
      </c:layout>
      <c:txPr>
        <a:bodyPr/>
        <a:lstStyle/>
        <a:p>
          <a:pPr>
            <a:defRPr sz="1800" b="1" i="1">
              <a:latin typeface="MS Reference Sans Serif" pitchFamily="34" charset="0"/>
            </a:defRPr>
          </a:pPr>
          <a:endParaRPr lang="de-DE"/>
        </a:p>
      </c:txPr>
    </c:legend>
    <c:plotVisOnly val="1"/>
  </c:chart>
  <c:printSettings>
    <c:headerFooter/>
    <c:pageMargins b="0.78740157499999996" l="0.70000000000000062" r="0.70000000000000062" t="0.78740157499999996"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Charge1'!$C$34</c:f>
              <c:strCache>
                <c:ptCount val="1"/>
                <c:pt idx="0">
                  <c:v>Mittelw.</c:v>
                </c:pt>
              </c:strCache>
            </c:strRef>
          </c:tx>
          <c:cat>
            <c:strRef>
              <c:f>'Spalt vorne unten F17 Charge1'!$D$33:$K$33</c:f>
              <c:strCache>
                <c:ptCount val="8"/>
                <c:pt idx="0">
                  <c:v>MP2b</c:v>
                </c:pt>
                <c:pt idx="1">
                  <c:v>MP3b</c:v>
                </c:pt>
                <c:pt idx="2">
                  <c:v>MP4b</c:v>
                </c:pt>
                <c:pt idx="3">
                  <c:v>MP5b</c:v>
                </c:pt>
                <c:pt idx="4">
                  <c:v>MP6b</c:v>
                </c:pt>
                <c:pt idx="5">
                  <c:v>MP7b</c:v>
                </c:pt>
                <c:pt idx="6">
                  <c:v>MP8b</c:v>
                </c:pt>
                <c:pt idx="7">
                  <c:v>MP9b</c:v>
                </c:pt>
              </c:strCache>
            </c:strRef>
          </c:cat>
          <c:val>
            <c:numRef>
              <c:f>'Spalt vorne unten F17 Charge1'!$D$34:$K$34</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63514496"/>
        <c:axId val="63516672"/>
        <c:axId val="0"/>
      </c:bar3DChart>
      <c:catAx>
        <c:axId val="63514496"/>
        <c:scaling>
          <c:orientation val="minMax"/>
        </c:scaling>
        <c:axPos val="b"/>
        <c:title>
          <c:tx>
            <c:rich>
              <a:bodyPr/>
              <a:lstStyle/>
              <a:p>
                <a:pPr>
                  <a:defRPr/>
                </a:pPr>
                <a:r>
                  <a:rPr lang="en-US"/>
                  <a:t>Messpunkte</a:t>
                </a:r>
              </a:p>
            </c:rich>
          </c:tx>
        </c:title>
        <c:tickLblPos val="nextTo"/>
        <c:crossAx val="63516672"/>
        <c:crosses val="autoZero"/>
        <c:auto val="1"/>
        <c:lblAlgn val="ctr"/>
        <c:lblOffset val="100"/>
      </c:catAx>
      <c:valAx>
        <c:axId val="63516672"/>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35144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Charge1'!$C$36</c:f>
              <c:strCache>
                <c:ptCount val="1"/>
                <c:pt idx="0">
                  <c:v>Standardab.</c:v>
                </c:pt>
              </c:strCache>
            </c:strRef>
          </c:tx>
          <c:cat>
            <c:strRef>
              <c:f>'Spalt vorne unten F17 Charge1'!$D$35:$K$35</c:f>
              <c:strCache>
                <c:ptCount val="8"/>
                <c:pt idx="0">
                  <c:v>MP2b</c:v>
                </c:pt>
                <c:pt idx="1">
                  <c:v>MP3b</c:v>
                </c:pt>
                <c:pt idx="2">
                  <c:v>MP4b</c:v>
                </c:pt>
                <c:pt idx="3">
                  <c:v>MP5b</c:v>
                </c:pt>
                <c:pt idx="4">
                  <c:v>MP6b</c:v>
                </c:pt>
                <c:pt idx="5">
                  <c:v>MP7b</c:v>
                </c:pt>
                <c:pt idx="6">
                  <c:v>MP8b</c:v>
                </c:pt>
                <c:pt idx="7">
                  <c:v>MP9b</c:v>
                </c:pt>
              </c:strCache>
            </c:strRef>
          </c:cat>
          <c:val>
            <c:numRef>
              <c:f>'Spalt vorne unten F17 Charge1'!$D$36:$K$36</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63541248"/>
        <c:axId val="63543168"/>
        <c:axId val="0"/>
      </c:bar3DChart>
      <c:catAx>
        <c:axId val="63541248"/>
        <c:scaling>
          <c:orientation val="minMax"/>
        </c:scaling>
        <c:axPos val="b"/>
        <c:title>
          <c:tx>
            <c:rich>
              <a:bodyPr/>
              <a:lstStyle/>
              <a:p>
                <a:pPr>
                  <a:defRPr/>
                </a:pPr>
                <a:r>
                  <a:rPr lang="en-US"/>
                  <a:t>Messpunkte</a:t>
                </a:r>
              </a:p>
            </c:rich>
          </c:tx>
        </c:title>
        <c:tickLblPos val="nextTo"/>
        <c:crossAx val="63543168"/>
        <c:crosses val="autoZero"/>
        <c:auto val="1"/>
        <c:lblAlgn val="ctr"/>
        <c:lblOffset val="100"/>
      </c:catAx>
      <c:valAx>
        <c:axId val="63543168"/>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35412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3568896"/>
        <c:axId val="63640704"/>
        <c:axId val="0"/>
      </c:bar3DChart>
      <c:catAx>
        <c:axId val="63568896"/>
        <c:scaling>
          <c:orientation val="minMax"/>
        </c:scaling>
        <c:axPos val="b"/>
        <c:title>
          <c:tx>
            <c:rich>
              <a:bodyPr/>
              <a:lstStyle/>
              <a:p>
                <a:pPr>
                  <a:defRPr/>
                </a:pPr>
                <a:r>
                  <a:rPr lang="en-US"/>
                  <a:t>Messpunkt</a:t>
                </a:r>
              </a:p>
            </c:rich>
          </c:tx>
        </c:title>
        <c:tickLblPos val="nextTo"/>
        <c:crossAx val="63640704"/>
        <c:crosses val="autoZero"/>
        <c:auto val="1"/>
        <c:lblAlgn val="ctr"/>
        <c:lblOffset val="100"/>
      </c:catAx>
      <c:valAx>
        <c:axId val="63640704"/>
        <c:scaling>
          <c:orientation val="minMax"/>
        </c:scaling>
        <c:axPos val="l"/>
        <c:majorGridlines/>
        <c:title>
          <c:tx>
            <c:rich>
              <a:bodyPr rot="-5400000" vert="horz"/>
              <a:lstStyle/>
              <a:p>
                <a:pPr>
                  <a:defRPr/>
                </a:pPr>
                <a:r>
                  <a:rPr lang="en-US"/>
                  <a:t>Mittelwert [mm]</a:t>
                </a:r>
              </a:p>
            </c:rich>
          </c:tx>
        </c:title>
        <c:numFmt formatCode="General" sourceLinked="1"/>
        <c:tickLblPos val="nextTo"/>
        <c:crossAx val="635688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41.xml"/><Relationship Id="rId1" Type="http://schemas.openxmlformats.org/officeDocument/2006/relationships/chart" Target="../charts/chart4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 Id="rId5" Type="http://schemas.openxmlformats.org/officeDocument/2006/relationships/chart" Target="../charts/chart46.xml"/><Relationship Id="rId4" Type="http://schemas.openxmlformats.org/officeDocument/2006/relationships/chart" Target="../charts/chart4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49.xml"/><Relationship Id="rId1" Type="http://schemas.openxmlformats.org/officeDocument/2006/relationships/chart" Target="../charts/chart48.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52.xml"/><Relationship Id="rId1" Type="http://schemas.openxmlformats.org/officeDocument/2006/relationships/chart" Target="../charts/chart5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54.xml"/><Relationship Id="rId1" Type="http://schemas.openxmlformats.org/officeDocument/2006/relationships/chart" Target="../charts/chart53.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56.xml"/><Relationship Id="rId1" Type="http://schemas.openxmlformats.org/officeDocument/2006/relationships/chart" Target="../charts/chart55.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58.xml"/><Relationship Id="rId1" Type="http://schemas.openxmlformats.org/officeDocument/2006/relationships/chart" Target="../charts/chart5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5" Type="http://schemas.openxmlformats.org/officeDocument/2006/relationships/chart" Target="../charts/chart29.xml"/><Relationship Id="rId4" Type="http://schemas.openxmlformats.org/officeDocument/2006/relationships/chart" Target="../charts/chart2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5" Type="http://schemas.openxmlformats.org/officeDocument/2006/relationships/chart" Target="../charts/chart34.xml"/><Relationship Id="rId4" Type="http://schemas.openxmlformats.org/officeDocument/2006/relationships/chart" Target="../charts/chart3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14</xdr:col>
      <xdr:colOff>0</xdr:colOff>
      <xdr:row>10</xdr:row>
      <xdr:rowOff>152400</xdr:rowOff>
    </xdr:from>
    <xdr:to>
      <xdr:col>20</xdr:col>
      <xdr:colOff>0</xdr:colOff>
      <xdr:row>25</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26</xdr:row>
      <xdr:rowOff>19050</xdr:rowOff>
    </xdr:from>
    <xdr:to>
      <xdr:col>20</xdr:col>
      <xdr:colOff>9525</xdr:colOff>
      <xdr:row>40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45</xdr:row>
      <xdr:rowOff>9525</xdr:rowOff>
    </xdr:from>
    <xdr:to>
      <xdr:col>20</xdr:col>
      <xdr:colOff>0</xdr:colOff>
      <xdr:row>60</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xdr:colOff>
      <xdr:row>62</xdr:row>
      <xdr:rowOff>9525</xdr:rowOff>
    </xdr:from>
    <xdr:to>
      <xdr:col>20</xdr:col>
      <xdr:colOff>9525</xdr:colOff>
      <xdr:row>76</xdr:row>
      <xdr:rowOff>9525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86</xdr:row>
      <xdr:rowOff>114300</xdr:rowOff>
    </xdr:from>
    <xdr:to>
      <xdr:col>19</xdr:col>
      <xdr:colOff>76200</xdr:colOff>
      <xdr:row>116</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63500</xdr:colOff>
      <xdr:row>155</xdr:row>
      <xdr:rowOff>84668</xdr:rowOff>
    </xdr:from>
    <xdr:to>
      <xdr:col>11</xdr:col>
      <xdr:colOff>751417</xdr:colOff>
      <xdr:row>205</xdr:row>
      <xdr:rowOff>10583</xdr:rowOff>
    </xdr:to>
    <xdr:graphicFrame macro="">
      <xdr:nvGraphicFramePr>
        <xdr:cNvPr id="20" name="Diagramm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447675</xdr:colOff>
      <xdr:row>9</xdr:row>
      <xdr:rowOff>85725</xdr:rowOff>
    </xdr:from>
    <xdr:to>
      <xdr:col>11</xdr:col>
      <xdr:colOff>219075</xdr:colOff>
      <xdr:row>26</xdr:row>
      <xdr:rowOff>76200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41</xdr:row>
      <xdr:rowOff>28575</xdr:rowOff>
    </xdr:from>
    <xdr:to>
      <xdr:col>10</xdr:col>
      <xdr:colOff>123825</xdr:colOff>
      <xdr:row>55</xdr:row>
      <xdr:rowOff>104775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438150</xdr:colOff>
      <xdr:row>15</xdr:row>
      <xdr:rowOff>28575</xdr:rowOff>
    </xdr:from>
    <xdr:to>
      <xdr:col>12</xdr:col>
      <xdr:colOff>438150</xdr:colOff>
      <xdr:row>29</xdr:row>
      <xdr:rowOff>104775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52</xdr:row>
      <xdr:rowOff>123825</xdr:rowOff>
    </xdr:from>
    <xdr:to>
      <xdr:col>11</xdr:col>
      <xdr:colOff>323850</xdr:colOff>
      <xdr:row>67</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79</xdr:row>
      <xdr:rowOff>57150</xdr:rowOff>
    </xdr:from>
    <xdr:to>
      <xdr:col>9</xdr:col>
      <xdr:colOff>352425</xdr:colOff>
      <xdr:row>93</xdr:row>
      <xdr:rowOff>133350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314325</xdr:colOff>
      <xdr:row>110</xdr:row>
      <xdr:rowOff>28575</xdr:rowOff>
    </xdr:from>
    <xdr:to>
      <xdr:col>9</xdr:col>
      <xdr:colOff>314325</xdr:colOff>
      <xdr:row>124</xdr:row>
      <xdr:rowOff>104775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200025</xdr:colOff>
      <xdr:row>139</xdr:row>
      <xdr:rowOff>76200</xdr:rowOff>
    </xdr:from>
    <xdr:to>
      <xdr:col>9</xdr:col>
      <xdr:colOff>200025</xdr:colOff>
      <xdr:row>153</xdr:row>
      <xdr:rowOff>152400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133350</xdr:colOff>
      <xdr:row>106</xdr:row>
      <xdr:rowOff>161925</xdr:rowOff>
    </xdr:from>
    <xdr:to>
      <xdr:col>10</xdr:col>
      <xdr:colOff>133350</xdr:colOff>
      <xdr:row>121</xdr:row>
      <xdr:rowOff>47625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371474</xdr:colOff>
      <xdr:row>4</xdr:row>
      <xdr:rowOff>28574</xdr:rowOff>
    </xdr:from>
    <xdr:ext cx="9020175" cy="5724526"/>
    <xdr:sp macro="" textlink="">
      <xdr:nvSpPr>
        <xdr:cNvPr id="3" name="Textfeld 2"/>
        <xdr:cNvSpPr txBox="1"/>
      </xdr:nvSpPr>
      <xdr:spPr>
        <a:xfrm>
          <a:off x="1133474" y="790574"/>
          <a:ext cx="9020175" cy="5724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de-DE" sz="1100"/>
            <a:t>Wie auch in meiner</a:t>
          </a:r>
          <a:r>
            <a:rPr lang="de-DE" sz="1100" baseline="0"/>
            <a:t> Bachelorarbeit erwähnt, wurde der Fehler  (absoluter  Fehler)  hier mit der Standardabweichung des Mittelwertes ermittelt und auch auf Grund der geringeren Stückzahlen der  international in der Industrie werwendete Vertrauensbereich berücksichtigt (t=95%).  Der Fehler wurde nach DIN 1333 gerundet. Bei den Messpunkten "Spalt unten" wurden die Messpunkte Mp1 und Mp10 nicht mehr berücksichtigt weil sie wegen der  ausgeprägteren Rückfederung bei den meisten Teilen mit dem Messgerät nicht zu erfassen waren.  Eine mögliche Ursache der  doch signifikant größeren Fehler bei den "alten Materialien" ist auf das von zwei Personen durchgeführte abwechselnde Messen und Notieren sowie Spannen  (in der Messlehre) des Bauteils zurückzuführen. Aber auch  Einsstellungsparameter Diskrepanzen an der Biegemaschiene , eventuell von den Einrichtern herbeigeführt, sind nicht auszuschließen.</a:t>
          </a:r>
        </a:p>
        <a:p>
          <a:r>
            <a:rPr lang="de-DE" sz="1100" baseline="0"/>
            <a:t>Ein weiterer sehr wichtiger  Sachverhalt sind Unterschiede in den Prüfberichten.  Bei  Fxx wurde eine Rpo,2 = 74,65 N/mm^2 sowie eine  Dehnung  11,75 %  aufgeführt währen bei dem "neuen" nFxx  eine Rp0,2 = 71.2 N/mm^2 und Dehnung zwischen 14,7 - 23,6 % verbrieft wurde.  Das  "alte" F17 Material hatte eine Rm = 160 N/mm^2 , Rp0,2 = 85,5 und eine Dehnung  von 12,3 %. Im Gegensatz zu dem "neuen" nF17 bei dem eine Rm = 166 N/mm^2 , Rpo,2 = 88.3 und Dehnung 9,8 - 15,1 % geprüft wurde. </a:t>
          </a:r>
          <a:endParaRPr lang="de-DE"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592688</xdr:colOff>
      <xdr:row>159</xdr:row>
      <xdr:rowOff>58615</xdr:rowOff>
    </xdr:from>
    <xdr:ext cx="10505508" cy="1861038"/>
    <xdr:sp macro="" textlink="">
      <xdr:nvSpPr>
        <xdr:cNvPr id="13" name="Textfeld 12"/>
        <xdr:cNvSpPr txBox="1"/>
      </xdr:nvSpPr>
      <xdr:spPr>
        <a:xfrm>
          <a:off x="1354688" y="30721788"/>
          <a:ext cx="10505508" cy="18610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de-DE" sz="1400" b="1" i="1"/>
            <a:t>Vorläufiges</a:t>
          </a:r>
          <a:r>
            <a:rPr lang="de-DE" sz="1400" b="1" i="1" baseline="0"/>
            <a:t> Fazit (Endresultat erst nach neuem Durchlauf von F13 und Verhalten nach Polieren und Beschichten sowie Eloxieren)</a:t>
          </a:r>
        </a:p>
        <a:p>
          <a:pPr algn="ctr"/>
          <a:endParaRPr lang="de-DE" sz="1100" baseline="0"/>
        </a:p>
        <a:p>
          <a:pPr algn="l"/>
          <a:r>
            <a:rPr lang="de-DE" sz="1100" baseline="0"/>
            <a:t>Wenn man die Standardabweichungen der einzelnen Materialien und Messpunkte genauer betrachtet fällt auf das F19 und F13 die größten Prozessschwankungen aufweisen</a:t>
          </a:r>
        </a:p>
        <a:p>
          <a:pPr algn="l"/>
          <a:r>
            <a:rPr lang="de-DE" sz="1100" baseline="0"/>
            <a:t>und daher nicht in die engere Auswahl  für ein geeignetes Serienmaterial kommen. Auc h F18 ist in den meisten Messpunkten (MP10 bis MP4) schlechter als Fxx und F17. Es bleibt</a:t>
          </a:r>
        </a:p>
        <a:p>
          <a:pPr algn="l"/>
          <a:r>
            <a:rPr lang="de-DE" sz="1100" baseline="0"/>
            <a:t>also nur ein weiterer Vergleich zwischen den Favoriten Fxx und F17.die ich hier noch einmal gegenüberstelle. Es fällt auf das Fxx einen max. Wert  nach dem Biegen  und auch nach dem Fräsen  im Vergleich mit F17 hat.</a:t>
          </a:r>
        </a:p>
        <a:p>
          <a:pPr algn="l"/>
          <a:r>
            <a:rPr lang="de-DE" sz="1100" baseline="0"/>
            <a:t>Nach dem Biegen ist Fxx in 6 Punkten besser alt F17 wohingegen  das Verhältnis nach dem Fräsen genau umgekehrt ist. Ich würde also trotz der nicht mehr so eindeutigen Ergebnisse immer noch F17 als bestes Vormaterial</a:t>
          </a:r>
        </a:p>
        <a:p>
          <a:pPr algn="l"/>
          <a:r>
            <a:rPr lang="de-DE" sz="1100" baseline="0"/>
            <a:t>ansehen. Überdies weist F17 auch als einzigstes Material eine gewisse Symmetrie in den Ergebnissen auf.</a:t>
          </a:r>
        </a:p>
        <a:p>
          <a:pPr algn="l"/>
          <a:endParaRPr lang="de-DE" sz="1100" baseline="0"/>
        </a:p>
        <a:p>
          <a:pPr algn="l"/>
          <a:endParaRPr lang="de-DE" sz="1100" baseline="0"/>
        </a:p>
        <a:p>
          <a:pPr algn="l"/>
          <a:endParaRPr lang="de-DE" sz="1100"/>
        </a:p>
      </xdr:txBody>
    </xdr:sp>
    <xdr:clientData/>
  </xdr:oneCellAnchor>
  <xdr:oneCellAnchor>
    <xdr:from>
      <xdr:col>14</xdr:col>
      <xdr:colOff>361950</xdr:colOff>
      <xdr:row>125</xdr:row>
      <xdr:rowOff>133350</xdr:rowOff>
    </xdr:from>
    <xdr:ext cx="12592486" cy="590550"/>
    <xdr:sp macro="" textlink="">
      <xdr:nvSpPr>
        <xdr:cNvPr id="4" name="Textfeld 3"/>
        <xdr:cNvSpPr txBox="1"/>
      </xdr:nvSpPr>
      <xdr:spPr>
        <a:xfrm>
          <a:off x="11029950" y="24164925"/>
          <a:ext cx="12592486" cy="590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de-DE" sz="1100"/>
        </a:p>
      </xdr:txBody>
    </xdr:sp>
    <xdr:clientData/>
  </xdr:oneCellAnchor>
  <xdr:twoCellAnchor>
    <xdr:from>
      <xdr:col>2</xdr:col>
      <xdr:colOff>87922</xdr:colOff>
      <xdr:row>96</xdr:row>
      <xdr:rowOff>139210</xdr:rowOff>
    </xdr:from>
    <xdr:to>
      <xdr:col>7</xdr:col>
      <xdr:colOff>351692</xdr:colOff>
      <xdr:row>111</xdr:row>
      <xdr:rowOff>175846</xdr:rowOff>
    </xdr:to>
    <xdr:graphicFrame macro="">
      <xdr:nvGraphicFramePr>
        <xdr:cNvPr id="18" name="Diagramm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183172</xdr:colOff>
      <xdr:row>96</xdr:row>
      <xdr:rowOff>95250</xdr:rowOff>
    </xdr:from>
    <xdr:to>
      <xdr:col>13</xdr:col>
      <xdr:colOff>696055</xdr:colOff>
      <xdr:row>109</xdr:row>
      <xdr:rowOff>7327</xdr:rowOff>
    </xdr:to>
    <xdr:graphicFrame macro="">
      <xdr:nvGraphicFramePr>
        <xdr:cNvPr id="19" name="Diagramm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451401</xdr:colOff>
      <xdr:row>11</xdr:row>
      <xdr:rowOff>28159</xdr:rowOff>
    </xdr:from>
    <xdr:to>
      <xdr:col>11</xdr:col>
      <xdr:colOff>455543</xdr:colOff>
      <xdr:row>37</xdr:row>
      <xdr:rowOff>132522</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14</xdr:col>
      <xdr:colOff>276225</xdr:colOff>
      <xdr:row>104</xdr:row>
      <xdr:rowOff>152400</xdr:rowOff>
    </xdr:from>
    <xdr:to>
      <xdr:col>20</xdr:col>
      <xdr:colOff>276225</xdr:colOff>
      <xdr:row>119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105</xdr:row>
      <xdr:rowOff>0</xdr:rowOff>
    </xdr:from>
    <xdr:to>
      <xdr:col>13</xdr:col>
      <xdr:colOff>0</xdr:colOff>
      <xdr:row>119</xdr:row>
      <xdr:rowOff>76200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190501</xdr:colOff>
      <xdr:row>27</xdr:row>
      <xdr:rowOff>9525</xdr:rowOff>
    </xdr:from>
    <xdr:to>
      <xdr:col>9</xdr:col>
      <xdr:colOff>714375</xdr:colOff>
      <xdr:row>88</xdr:row>
      <xdr:rowOff>76200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28576</xdr:colOff>
      <xdr:row>146</xdr:row>
      <xdr:rowOff>76200</xdr:rowOff>
    </xdr:from>
    <xdr:to>
      <xdr:col>10</xdr:col>
      <xdr:colOff>552450</xdr:colOff>
      <xdr:row>200</xdr:row>
      <xdr:rowOff>95250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9</xdr:col>
      <xdr:colOff>742950</xdr:colOff>
      <xdr:row>33</xdr:row>
      <xdr:rowOff>104775</xdr:rowOff>
    </xdr:from>
    <xdr:to>
      <xdr:col>17</xdr:col>
      <xdr:colOff>657225</xdr:colOff>
      <xdr:row>55</xdr:row>
      <xdr:rowOff>28575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33</xdr:row>
      <xdr:rowOff>22412</xdr:rowOff>
    </xdr:from>
    <xdr:to>
      <xdr:col>9</xdr:col>
      <xdr:colOff>76200</xdr:colOff>
      <xdr:row>55</xdr:row>
      <xdr:rowOff>56030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114301</xdr:colOff>
      <xdr:row>152</xdr:row>
      <xdr:rowOff>9524</xdr:rowOff>
    </xdr:from>
    <xdr:to>
      <xdr:col>8</xdr:col>
      <xdr:colOff>485775</xdr:colOff>
      <xdr:row>170</xdr:row>
      <xdr:rowOff>171449</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666750</xdr:colOff>
      <xdr:row>146</xdr:row>
      <xdr:rowOff>0</xdr:rowOff>
    </xdr:from>
    <xdr:to>
      <xdr:col>12</xdr:col>
      <xdr:colOff>666750</xdr:colOff>
      <xdr:row>160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5</xdr:row>
      <xdr:rowOff>161925</xdr:rowOff>
    </xdr:from>
    <xdr:to>
      <xdr:col>18</xdr:col>
      <xdr:colOff>9525</xdr:colOff>
      <xdr:row>20</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733425</xdr:colOff>
      <xdr:row>21</xdr:row>
      <xdr:rowOff>57150</xdr:rowOff>
    </xdr:from>
    <xdr:to>
      <xdr:col>17</xdr:col>
      <xdr:colOff>733425</xdr:colOff>
      <xdr:row>35</xdr:row>
      <xdr:rowOff>114300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40</xdr:row>
      <xdr:rowOff>0</xdr:rowOff>
    </xdr:from>
    <xdr:to>
      <xdr:col>18</xdr:col>
      <xdr:colOff>9525</xdr:colOff>
      <xdr:row>54</xdr:row>
      <xdr:rowOff>85725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752475</xdr:colOff>
      <xdr:row>55</xdr:row>
      <xdr:rowOff>38100</xdr:rowOff>
    </xdr:from>
    <xdr:to>
      <xdr:col>18</xdr:col>
      <xdr:colOff>123825</xdr:colOff>
      <xdr:row>69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72</xdr:row>
      <xdr:rowOff>104775</xdr:rowOff>
    </xdr:from>
    <xdr:to>
      <xdr:col>13</xdr:col>
      <xdr:colOff>561974</xdr:colOff>
      <xdr:row>103</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0</xdr:row>
      <xdr:rowOff>0</xdr:rowOff>
    </xdr:from>
    <xdr:to>
      <xdr:col>14</xdr:col>
      <xdr:colOff>285750</xdr:colOff>
      <xdr:row>49</xdr:row>
      <xdr:rowOff>38101</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19050</xdr:colOff>
      <xdr:row>6</xdr:row>
      <xdr:rowOff>9525</xdr:rowOff>
    </xdr:from>
    <xdr:to>
      <xdr:col>19</xdr:col>
      <xdr:colOff>571500</xdr:colOff>
      <xdr:row>21</xdr:row>
      <xdr:rowOff>85725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22</xdr:row>
      <xdr:rowOff>114300</xdr:rowOff>
    </xdr:from>
    <xdr:to>
      <xdr:col>19</xdr:col>
      <xdr:colOff>581025</xdr:colOff>
      <xdr:row>36</xdr:row>
      <xdr:rowOff>171450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761999</xdr:colOff>
      <xdr:row>39</xdr:row>
      <xdr:rowOff>171450</xdr:rowOff>
    </xdr:from>
    <xdr:to>
      <xdr:col>19</xdr:col>
      <xdr:colOff>695324</xdr:colOff>
      <xdr:row>56</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59</xdr:row>
      <xdr:rowOff>0</xdr:rowOff>
    </xdr:from>
    <xdr:to>
      <xdr:col>19</xdr:col>
      <xdr:colOff>0</xdr:colOff>
      <xdr:row>73</xdr:row>
      <xdr:rowOff>76200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77</xdr:row>
      <xdr:rowOff>0</xdr:rowOff>
    </xdr:from>
    <xdr:to>
      <xdr:col>16</xdr:col>
      <xdr:colOff>85724</xdr:colOff>
      <xdr:row>114</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4</xdr:row>
      <xdr:rowOff>180975</xdr:rowOff>
    </xdr:from>
    <xdr:to>
      <xdr:col>20</xdr:col>
      <xdr:colOff>0</xdr:colOff>
      <xdr:row>19</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85725</xdr:rowOff>
    </xdr:from>
    <xdr:to>
      <xdr:col>20</xdr:col>
      <xdr:colOff>0</xdr:colOff>
      <xdr:row>34</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36</xdr:row>
      <xdr:rowOff>47625</xdr:rowOff>
    </xdr:from>
    <xdr:to>
      <xdr:col>20</xdr:col>
      <xdr:colOff>47625</xdr:colOff>
      <xdr:row>50</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53</xdr:row>
      <xdr:rowOff>0</xdr:rowOff>
    </xdr:from>
    <xdr:to>
      <xdr:col>20</xdr:col>
      <xdr:colOff>133350</xdr:colOff>
      <xdr:row>67</xdr:row>
      <xdr:rowOff>76200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70</xdr:row>
      <xdr:rowOff>190499</xdr:rowOff>
    </xdr:from>
    <xdr:to>
      <xdr:col>16</xdr:col>
      <xdr:colOff>209550</xdr:colOff>
      <xdr:row>99</xdr:row>
      <xdr:rowOff>161924</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133349</xdr:colOff>
      <xdr:row>109</xdr:row>
      <xdr:rowOff>76200</xdr:rowOff>
    </xdr:from>
    <xdr:to>
      <xdr:col>7</xdr:col>
      <xdr:colOff>428624</xdr:colOff>
      <xdr:row>126</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1076324</xdr:colOff>
      <xdr:row>137</xdr:row>
      <xdr:rowOff>152400</xdr:rowOff>
    </xdr:from>
    <xdr:to>
      <xdr:col>10</xdr:col>
      <xdr:colOff>9525</xdr:colOff>
      <xdr:row>156</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247649</xdr:colOff>
      <xdr:row>106</xdr:row>
      <xdr:rowOff>47624</xdr:rowOff>
    </xdr:from>
    <xdr:to>
      <xdr:col>17</xdr:col>
      <xdr:colOff>733424</xdr:colOff>
      <xdr:row>126</xdr:row>
      <xdr:rowOff>95249</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38</xdr:row>
      <xdr:rowOff>142875</xdr:rowOff>
    </xdr:from>
    <xdr:to>
      <xdr:col>5</xdr:col>
      <xdr:colOff>495300</xdr:colOff>
      <xdr:row>53</xdr:row>
      <xdr:rowOff>28575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39</xdr:row>
      <xdr:rowOff>76200</xdr:rowOff>
    </xdr:from>
    <xdr:to>
      <xdr:col>12</xdr:col>
      <xdr:colOff>504825</xdr:colOff>
      <xdr:row>53</xdr:row>
      <xdr:rowOff>104775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59</xdr:row>
      <xdr:rowOff>66675</xdr:rowOff>
    </xdr:from>
    <xdr:to>
      <xdr:col>11</xdr:col>
      <xdr:colOff>114299</xdr:colOff>
      <xdr:row>76</xdr:row>
      <xdr:rowOff>47625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123</xdr:row>
      <xdr:rowOff>180975</xdr:rowOff>
    </xdr:from>
    <xdr:to>
      <xdr:col>10</xdr:col>
      <xdr:colOff>428625</xdr:colOff>
      <xdr:row>138</xdr:row>
      <xdr:rowOff>66675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695324</xdr:colOff>
      <xdr:row>76</xdr:row>
      <xdr:rowOff>66675</xdr:rowOff>
    </xdr:from>
    <xdr:to>
      <xdr:col>12</xdr:col>
      <xdr:colOff>733425</xdr:colOff>
      <xdr:row>105</xdr:row>
      <xdr:rowOff>104775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314324</xdr:colOff>
      <xdr:row>21</xdr:row>
      <xdr:rowOff>9526</xdr:rowOff>
    </xdr:from>
    <xdr:to>
      <xdr:col>15</xdr:col>
      <xdr:colOff>619125</xdr:colOff>
      <xdr:row>39</xdr:row>
      <xdr:rowOff>180976</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428624</xdr:colOff>
      <xdr:row>54</xdr:row>
      <xdr:rowOff>76199</xdr:rowOff>
    </xdr:from>
    <xdr:to>
      <xdr:col>12</xdr:col>
      <xdr:colOff>600075</xdr:colOff>
      <xdr:row>74</xdr:row>
      <xdr:rowOff>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438149</xdr:colOff>
      <xdr:row>53</xdr:row>
      <xdr:rowOff>179294</xdr:rowOff>
    </xdr:from>
    <xdr:to>
      <xdr:col>20</xdr:col>
      <xdr:colOff>717176</xdr:colOff>
      <xdr:row>76</xdr:row>
      <xdr:rowOff>168087</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750794</xdr:colOff>
      <xdr:row>110</xdr:row>
      <xdr:rowOff>89647</xdr:rowOff>
    </xdr:from>
    <xdr:to>
      <xdr:col>21</xdr:col>
      <xdr:colOff>470647</xdr:colOff>
      <xdr:row>137</xdr:row>
      <xdr:rowOff>156881</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313764</xdr:colOff>
      <xdr:row>139</xdr:row>
      <xdr:rowOff>168089</xdr:rowOff>
    </xdr:from>
    <xdr:to>
      <xdr:col>16</xdr:col>
      <xdr:colOff>414618</xdr:colOff>
      <xdr:row>158</xdr:row>
      <xdr:rowOff>78441</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338137</xdr:colOff>
      <xdr:row>52</xdr:row>
      <xdr:rowOff>152400</xdr:rowOff>
    </xdr:from>
    <xdr:to>
      <xdr:col>9</xdr:col>
      <xdr:colOff>338137</xdr:colOff>
      <xdr:row>67</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604837</xdr:colOff>
      <xdr:row>80</xdr:row>
      <xdr:rowOff>123825</xdr:rowOff>
    </xdr:from>
    <xdr:to>
      <xdr:col>9</xdr:col>
      <xdr:colOff>604837</xdr:colOff>
      <xdr:row>95</xdr:row>
      <xdr:rowOff>9525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309562</xdr:colOff>
      <xdr:row>43</xdr:row>
      <xdr:rowOff>66675</xdr:rowOff>
    </xdr:from>
    <xdr:to>
      <xdr:col>9</xdr:col>
      <xdr:colOff>309562</xdr:colOff>
      <xdr:row>57</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71</xdr:row>
      <xdr:rowOff>123825</xdr:rowOff>
    </xdr:from>
    <xdr:to>
      <xdr:col>10</xdr:col>
      <xdr:colOff>100012</xdr:colOff>
      <xdr:row>86</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347662</xdr:colOff>
      <xdr:row>97</xdr:row>
      <xdr:rowOff>142875</xdr:rowOff>
    </xdr:from>
    <xdr:to>
      <xdr:col>9</xdr:col>
      <xdr:colOff>347662</xdr:colOff>
      <xdr:row>112</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4" name="Tabelle14" displayName="Tabelle14" ref="C12:M33" totalsRowCount="1">
  <autoFilter ref="C12:M32"/>
  <tableColumns count="11">
    <tableColumn id="1" name="Spalte1" totalsRowLabel="Mittelwert" totalsRowDxfId="85"/>
    <tableColumn id="2" name="Spalte2" totalsRowFunction="average" totalsRowDxfId="84"/>
    <tableColumn id="3" name="Spalte3" totalsRowFunction="average" totalsRowDxfId="83"/>
    <tableColumn id="4" name="Spalte4" totalsRowFunction="average" totalsRowDxfId="82"/>
    <tableColumn id="5" name="Spalte5" totalsRowFunction="average" totalsRowDxfId="81"/>
    <tableColumn id="6" name="Spalte6" totalsRowFunction="average" totalsRowDxfId="80"/>
    <tableColumn id="12" name="Spalte7" totalsRowFunction="average" totalsRowDxfId="79"/>
    <tableColumn id="7" name="Spalte8" totalsRowFunction="average" totalsRowDxfId="78"/>
    <tableColumn id="8" name="Spalte9" totalsRowFunction="average" totalsRowDxfId="77"/>
    <tableColumn id="9" name="Spalte10" totalsRowFunction="average" totalsRowDxfId="76"/>
    <tableColumn id="10" name="Spalte11" totalsRowFunction="average" totalsRowDxfId="75"/>
  </tableColumns>
  <tableStyleInfo name="TableStyleMedium4" showFirstColumn="0" showLastColumn="0" showRowStripes="1" showColumnStripes="0"/>
</table>
</file>

<file path=xl/tables/table10.xml><?xml version="1.0" encoding="utf-8"?>
<table xmlns="http://schemas.openxmlformats.org/spreadsheetml/2006/main" id="1" name="Tabelle1" displayName="Tabelle1" ref="C3:M32" totalsRowCount="1">
  <autoFilter ref="C3:M31"/>
  <tableColumns count="11">
    <tableColumn id="1" name="Nr."/>
    <tableColumn id="2" name="MP1"/>
    <tableColumn id="4" name="MP2"/>
    <tableColumn id="5" name="MP3"/>
    <tableColumn id="6" name="MP4"/>
    <tableColumn id="7" name="MP5"/>
    <tableColumn id="8" name="MP6"/>
    <tableColumn id="9" name="MP7"/>
    <tableColumn id="10" name="MP8"/>
    <tableColumn id="11" name="MP9"/>
    <tableColumn id="13" name="MP10"/>
  </tableColumns>
  <tableStyleInfo name="TableStyleMedium15" showFirstColumn="0" showLastColumn="0" showRowStripes="1" showColumnStripes="0"/>
</table>
</file>

<file path=xl/tables/table11.xml><?xml version="1.0" encoding="utf-8"?>
<table xmlns="http://schemas.openxmlformats.org/spreadsheetml/2006/main" id="4" name="Tabelle4" displayName="Tabelle4" ref="D6:N32" totalsRowShown="0" headerRowDxfId="36" headerRowBorderDxfId="35" tableBorderDxfId="34">
  <autoFilter ref="D6:N32"/>
  <tableColumns count="11">
    <tableColumn id="1" name="Nr/MP"/>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12.xml><?xml version="1.0" encoding="utf-8"?>
<table xmlns="http://schemas.openxmlformats.org/spreadsheetml/2006/main" id="5" name="Tabelle5" displayName="Tabelle5" ref="B71:L93" totalsRowShown="0" headerRowDxfId="33">
  <autoFilter ref="B71:L93"/>
  <tableColumns count="11">
    <tableColumn id="1" name="MP/Nr"/>
    <tableColumn id="2" name="MP1"/>
    <tableColumn id="3" name="MP2"/>
    <tableColumn id="4" name="MP3"/>
    <tableColumn id="5" name="MP4"/>
    <tableColumn id="6" name="MP5"/>
    <tableColumn id="7" name="MP6"/>
    <tableColumn id="8" name="MP7"/>
    <tableColumn id="9" name="MP8"/>
    <tableColumn id="10" name="MP9"/>
    <tableColumn id="11" name="MP10"/>
  </tableColumns>
  <tableStyleInfo name="TableStyleMedium9" showFirstColumn="0" showLastColumn="0" showRowStripes="1" showColumnStripes="0"/>
</table>
</file>

<file path=xl/tables/table13.xml><?xml version="1.0" encoding="utf-8"?>
<table xmlns="http://schemas.openxmlformats.org/spreadsheetml/2006/main" id="10" name="Tabelle10" displayName="Tabelle10" ref="N57:R66" totalsRowShown="0">
  <autoFilter ref="N57:R66">
    <filterColumn colId="4"/>
  </autoFilter>
  <tableColumns count="5">
    <tableColumn id="1" name="Spalte1"/>
    <tableColumn id="2" name="Spalte2"/>
    <tableColumn id="3" name="Spalte3"/>
    <tableColumn id="4" name="Spalte4"/>
    <tableColumn id="5" name="Spalte5"/>
  </tableColumns>
  <tableStyleInfo name="TableStyleMedium9" showFirstColumn="0" showLastColumn="0" showRowStripes="1" showColumnStripes="0"/>
</table>
</file>

<file path=xl/tables/table14.xml><?xml version="1.0" encoding="utf-8"?>
<table xmlns="http://schemas.openxmlformats.org/spreadsheetml/2006/main" id="11" name="Tabelle11" displayName="Tabelle11" ref="G86:J89" totalsRowShown="0">
  <autoFilter ref="G86:J89"/>
  <tableColumns count="4">
    <tableColumn id="1" name="Mat."/>
    <tableColumn id="2" name="Rm"/>
    <tableColumn id="3" name="Mat.2"/>
    <tableColumn id="4" name="Rm3"/>
  </tableColumns>
  <tableStyleInfo name="TableStyleMedium9" showFirstColumn="0" showLastColumn="0" showRowStripes="1" showColumnStripes="0"/>
</table>
</file>

<file path=xl/tables/table15.xml><?xml version="1.0" encoding="utf-8"?>
<table xmlns="http://schemas.openxmlformats.org/spreadsheetml/2006/main" id="12" name="Tabelle12" displayName="Tabelle12" ref="M85:R88" totalsRowShown="0">
  <autoFilter ref="M85:R88"/>
  <tableColumns count="6">
    <tableColumn id="1" name="Mat."/>
    <tableColumn id="2" name="Rm"/>
    <tableColumn id="3" name="Rp0,2"/>
    <tableColumn id="4" name="Mat.2"/>
    <tableColumn id="5" name="Rm3"/>
    <tableColumn id="6" name="Rp0,22"/>
  </tableColumns>
  <tableStyleInfo name="TableStyleMedium9" showFirstColumn="0" showLastColumn="0" showRowStripes="1" showColumnStripes="0"/>
</table>
</file>

<file path=xl/tables/table16.xml><?xml version="1.0" encoding="utf-8"?>
<table xmlns="http://schemas.openxmlformats.org/spreadsheetml/2006/main" id="13" name="Tabelle13" displayName="Tabelle13" ref="G92:I95" totalsRowShown="0">
  <autoFilter ref="G92:I95"/>
  <tableColumns count="3">
    <tableColumn id="1" name="Mat"/>
    <tableColumn id="2" name="Rm"/>
    <tableColumn id="3" name="Rp0,2"/>
  </tableColumns>
  <tableStyleInfo name="TableStyleMedium9" showFirstColumn="0" showLastColumn="0" showRowStripes="1" showColumnStripes="0"/>
</table>
</file>

<file path=xl/tables/table17.xml><?xml version="1.0" encoding="utf-8"?>
<table xmlns="http://schemas.openxmlformats.org/spreadsheetml/2006/main" id="20" name="Tabelle1221" displayName="Tabelle1221" ref="C97:H100" totalsRowShown="0">
  <autoFilter ref="C97:H100"/>
  <tableColumns count="6">
    <tableColumn id="1" name="Mat."/>
    <tableColumn id="2" name="Rm"/>
    <tableColumn id="3" name="Rp0,2"/>
    <tableColumn id="4" name="Mat.2"/>
    <tableColumn id="5" name="Rm2"/>
    <tableColumn id="6" name="Rp0,22"/>
  </tableColumns>
  <tableStyleInfo name="TableStyleMedium9" showFirstColumn="0" showLastColumn="0" showRowStripes="1" showColumnStripes="0"/>
</table>
</file>

<file path=xl/tables/table18.xml><?xml version="1.0" encoding="utf-8"?>
<table xmlns="http://schemas.openxmlformats.org/spreadsheetml/2006/main" id="21" name="Tabelle1322" displayName="Tabelle1322" ref="I97:K100" totalsRowShown="0">
  <autoFilter ref="I97:K100"/>
  <tableColumns count="3">
    <tableColumn id="1" name="Mat"/>
    <tableColumn id="2" name="Rm"/>
    <tableColumn id="3" name="Rp0,2"/>
  </tableColumns>
  <tableStyleInfo name="TableStyleMedium9" showFirstColumn="0" showLastColumn="0" showRowStripes="1" showColumnStripes="0"/>
</table>
</file>

<file path=xl/tables/table19.xml><?xml version="1.0" encoding="utf-8"?>
<table xmlns="http://schemas.openxmlformats.org/spreadsheetml/2006/main" id="8" name="Tabelle8" displayName="Tabelle8" ref="C4:M45" totalsRowCount="1">
  <autoFilter ref="C4:M44"/>
  <tableColumns count="11">
    <tableColumn id="1" name="Nr" totalsRowLabel="s" totalsRowDxfId="32"/>
    <tableColumn id="2" name="MP1" totalsRowFunction="custom" totalsRowDxfId="31">
      <totalsRowFormula>STDEV(D5:D44)</totalsRowFormula>
    </tableColumn>
    <tableColumn id="3" name="MP2" totalsRowFunction="custom" totalsRowDxfId="30">
      <totalsRowFormula>STDEV(E5:E44)</totalsRowFormula>
    </tableColumn>
    <tableColumn id="4" name="MP3" totalsRowFunction="custom" totalsRowDxfId="29">
      <totalsRowFormula>STDEV(F5:F44)</totalsRowFormula>
    </tableColumn>
    <tableColumn id="5" name="MP4" totalsRowFunction="custom" totalsRowDxfId="28">
      <totalsRowFormula>STDEV(G5:G44)</totalsRowFormula>
    </tableColumn>
    <tableColumn id="6" name="MP5" totalsRowFunction="custom" totalsRowDxfId="27">
      <totalsRowFormula>STDEV(H5:H44)</totalsRowFormula>
    </tableColumn>
    <tableColumn id="7" name="MP6" totalsRowFunction="custom" totalsRowDxfId="26">
      <totalsRowFormula>STDEV(I5:I44)</totalsRowFormula>
    </tableColumn>
    <tableColumn id="8" name="MP7" totalsRowFunction="custom" totalsRowDxfId="25">
      <totalsRowFormula>STDEV(J5:J44)</totalsRowFormula>
    </tableColumn>
    <tableColumn id="9" name="MP8" totalsRowFunction="custom" totalsRowDxfId="24">
      <totalsRowFormula>STDEV(K5:K44)</totalsRowFormula>
    </tableColumn>
    <tableColumn id="10" name="MP9" totalsRowFunction="custom" totalsRowDxfId="23">
      <totalsRowFormula>STDEV(L5:L44)</totalsRowFormula>
    </tableColumn>
    <tableColumn id="11" name="MP10" totalsRowFunction="custom" totalsRowDxfId="22">
      <totalsRowFormula>STDEV(M5:M44)</totalsRowFormula>
    </tableColumn>
  </tableColumns>
  <tableStyleInfo name="TableStyleMedium9" showFirstColumn="0" showLastColumn="0" showRowStripes="1" showColumnStripes="0"/>
</table>
</file>

<file path=xl/tables/table2.xml><?xml version="1.0" encoding="utf-8"?>
<table xmlns="http://schemas.openxmlformats.org/spreadsheetml/2006/main" id="15" name="Tabelle1416" displayName="Tabelle1416" ref="C7:K28" totalsRowCount="1">
  <autoFilter ref="C7:K27"/>
  <tableColumns count="9">
    <tableColumn id="1" name="Nr/MP" totalsRowLabel="Mittelw." totalsRowDxfId="74"/>
    <tableColumn id="3" name="MP2b" totalsRowFunction="average" totalsRowDxfId="73"/>
    <tableColumn id="4" name="MP3b" totalsRowFunction="average" totalsRowDxfId="72"/>
    <tableColumn id="5" name="MP4b" totalsRowFunction="average" totalsRowDxfId="71"/>
    <tableColumn id="6" name="MP5b" totalsRowFunction="average" totalsRowDxfId="70"/>
    <tableColumn id="12" name="MP6b" totalsRowFunction="average" totalsRowDxfId="69"/>
    <tableColumn id="7" name="MP7b" totalsRowFunction="average" totalsRowDxfId="68"/>
    <tableColumn id="8" name="MP8b" totalsRowFunction="average" totalsRowDxfId="67"/>
    <tableColumn id="9" name="MP9b" totalsRowFunction="average" totalsRowDxfId="66"/>
  </tableColumns>
  <tableStyleInfo name="TableStyleMedium7" showFirstColumn="0" showLastColumn="0" showRowStripes="1" showColumnStripes="0"/>
</table>
</file>

<file path=xl/tables/table20.xml><?xml version="1.0" encoding="utf-8"?>
<table xmlns="http://schemas.openxmlformats.org/spreadsheetml/2006/main" id="16" name="Tabelle16" displayName="Tabelle16" ref="C51:M92" totalsRowCount="1">
  <autoFilter ref="C51:M91"/>
  <tableColumns count="11">
    <tableColumn id="1" name="Nr" totalsRowLabel="s" totalsRowDxfId="21"/>
    <tableColumn id="2" name="MP1" totalsRowFunction="custom" totalsRowDxfId="20">
      <totalsRowFormula>STDEV(D52:D91)</totalsRowFormula>
    </tableColumn>
    <tableColumn id="3" name="MP2" totalsRowFunction="custom" totalsRowDxfId="19">
      <totalsRowFormula>STDEV(E52:E91)</totalsRowFormula>
    </tableColumn>
    <tableColumn id="4" name="MP3" totalsRowFunction="custom" totalsRowDxfId="18">
      <totalsRowFormula>STDEV(F52:F91)</totalsRowFormula>
    </tableColumn>
    <tableColumn id="5" name="MP4" totalsRowFunction="custom" totalsRowDxfId="17">
      <totalsRowFormula>STDEV(G52:G91)</totalsRowFormula>
    </tableColumn>
    <tableColumn id="6" name="MP5" totalsRowFunction="custom" totalsRowDxfId="16">
      <totalsRowFormula>STDEV(H52:H91)</totalsRowFormula>
    </tableColumn>
    <tableColumn id="7" name="MP6" totalsRowFunction="custom" totalsRowDxfId="15">
      <totalsRowFormula>STDEV(I52:I91)</totalsRowFormula>
    </tableColumn>
    <tableColumn id="8" name="MP7" totalsRowFunction="custom" totalsRowDxfId="14">
      <totalsRowFormula>STDEV(J52:J91)</totalsRowFormula>
    </tableColumn>
    <tableColumn id="9" name="MP8" totalsRowFunction="custom" totalsRowDxfId="13">
      <totalsRowFormula>STDEV(K52:K91)</totalsRowFormula>
    </tableColumn>
    <tableColumn id="10" name="MP9" totalsRowFunction="custom" totalsRowDxfId="12">
      <totalsRowFormula>STDEV(L52:L91)</totalsRowFormula>
    </tableColumn>
    <tableColumn id="11" name="MP10" totalsRowFunction="custom" totalsRowDxfId="11">
      <totalsRowFormula>STDEV(M52:M91)</totalsRowFormula>
    </tableColumn>
  </tableColumns>
  <tableStyleInfo name="TableStyleMedium11" showFirstColumn="0" showLastColumn="0" showRowStripes="1" showColumnStripes="0"/>
</table>
</file>

<file path=xl/tables/table21.xml><?xml version="1.0" encoding="utf-8"?>
<table xmlns="http://schemas.openxmlformats.org/spreadsheetml/2006/main" id="17" name="Tabelle17" displayName="Tabelle17" ref="C103:M142" totalsRowCount="1">
  <autoFilter ref="C103:M141"/>
  <tableColumns count="11">
    <tableColumn id="1" name="Nr" totalsRowLabel="s" totalsRowDxfId="10"/>
    <tableColumn id="2" name="MP1" totalsRowFunction="custom" totalsRowDxfId="9">
      <totalsRowFormula>STDEV(D104:D141)</totalsRowFormula>
    </tableColumn>
    <tableColumn id="3" name="MP2" totalsRowFunction="custom" totalsRowDxfId="8">
      <totalsRowFormula>STDEV(E104:E141)</totalsRowFormula>
    </tableColumn>
    <tableColumn id="4" name="MP3" totalsRowFunction="custom" totalsRowDxfId="7">
      <totalsRowFormula>STDEV(F104:F141)</totalsRowFormula>
    </tableColumn>
    <tableColumn id="5" name="MP4" totalsRowFunction="custom" totalsRowDxfId="6">
      <totalsRowFormula>STDEV(G104:G141)</totalsRowFormula>
    </tableColumn>
    <tableColumn id="6" name="MP5" totalsRowFunction="custom" totalsRowDxfId="5">
      <totalsRowFormula>STDEV(H104:H141)</totalsRowFormula>
    </tableColumn>
    <tableColumn id="7" name="MP6" totalsRowFunction="custom" totalsRowDxfId="4">
      <totalsRowFormula>STDEV(I104:I141)</totalsRowFormula>
    </tableColumn>
    <tableColumn id="8" name="MP7" totalsRowFunction="custom" totalsRowDxfId="3">
      <totalsRowFormula>STDEV(J104:J141)</totalsRowFormula>
    </tableColumn>
    <tableColumn id="9" name="MP8" totalsRowFunction="custom" totalsRowDxfId="2">
      <totalsRowFormula>STDEV(K104:K141)</totalsRowFormula>
    </tableColumn>
    <tableColumn id="10" name="MP9" totalsRowFunction="custom" totalsRowDxfId="1">
      <totalsRowFormula>STDEV(L104:L141)</totalsRowFormula>
    </tableColumn>
    <tableColumn id="11" name="MP10" totalsRowFunction="custom" totalsRowDxfId="0">
      <totalsRowFormula>STDEV(M104:M141)</totalsRowFormula>
    </tableColumn>
  </tableColumns>
  <tableStyleInfo name="TableStyleMedium10" showFirstColumn="0" showLastColumn="0" showRowStripes="1" showColumnStripes="0"/>
</table>
</file>

<file path=xl/tables/table3.xml><?xml version="1.0" encoding="utf-8"?>
<table xmlns="http://schemas.openxmlformats.org/spreadsheetml/2006/main" id="18" name="Tabelle1419" displayName="Tabelle1419" ref="B7:L26" totalsRowCount="1">
  <autoFilter ref="B7:L25"/>
  <tableColumns count="11">
    <tableColumn id="1" name="Nr/MP" totalsRowLabel="Mittelw." totalsRowDxfId="65"/>
    <tableColumn id="2" name="MP1a" totalsRowFunction="average" totalsRowDxfId="64"/>
    <tableColumn id="3" name="MP2a" totalsRowFunction="average" totalsRowDxfId="63"/>
    <tableColumn id="4" name="MP3a" totalsRowFunction="average" totalsRowDxfId="62"/>
    <tableColumn id="5" name="MP4a" totalsRowFunction="average" totalsRowDxfId="61"/>
    <tableColumn id="6" name="MP5a" totalsRowFunction="average" totalsRowDxfId="60"/>
    <tableColumn id="12" name="MP6a" totalsRowFunction="average" totalsRowDxfId="59"/>
    <tableColumn id="7" name="MP7a" totalsRowFunction="average" totalsRowDxfId="58"/>
    <tableColumn id="8" name="MP8a" totalsRowFunction="average" totalsRowDxfId="57"/>
    <tableColumn id="9" name="MP9a" totalsRowFunction="average" totalsRowDxfId="56"/>
    <tableColumn id="10" name="MP10a" totalsRowFunction="average" totalsRowDxfId="55"/>
  </tableColumns>
  <tableStyleInfo name="TableStyleMedium4" showFirstColumn="0" showLastColumn="0" showRowStripes="1" showColumnStripes="0"/>
</table>
</file>

<file path=xl/tables/table4.xml><?xml version="1.0" encoding="utf-8"?>
<table xmlns="http://schemas.openxmlformats.org/spreadsheetml/2006/main" id="19" name="Tabelle1420" displayName="Tabelle1420" ref="C6:M25" totalsRowCount="1">
  <autoFilter ref="C6:M24"/>
  <tableColumns count="11">
    <tableColumn id="1" name="Nr/MP" totalsRowLabel="Mittelw." totalsRowDxfId="54"/>
    <tableColumn id="2" name="MP1b" totalsRowFunction="average" totalsRowDxfId="53"/>
    <tableColumn id="3" name="MP2b" totalsRowFunction="average" totalsRowDxfId="52"/>
    <tableColumn id="4" name="MP3b" totalsRowFunction="average" totalsRowDxfId="51"/>
    <tableColumn id="5" name="MP4b" totalsRowFunction="average" totalsRowDxfId="50"/>
    <tableColumn id="6" name="MP5b" totalsRowFunction="average" totalsRowDxfId="49"/>
    <tableColumn id="12" name="MP6b" totalsRowFunction="average" totalsRowDxfId="48"/>
    <tableColumn id="7" name="MP7b" totalsRowFunction="average" totalsRowDxfId="47"/>
    <tableColumn id="8" name="MP8b" totalsRowFunction="average" totalsRowDxfId="46"/>
    <tableColumn id="9" name="MP9b" totalsRowFunction="average" totalsRowDxfId="45"/>
    <tableColumn id="10" name="MP10b" totalsRowFunction="average" totalsRowDxfId="44"/>
  </tableColumns>
  <tableStyleInfo name="TableStyleMedium7" showFirstColumn="0" showLastColumn="0" showRowStripes="1" showColumnStripes="0"/>
</table>
</file>

<file path=xl/tables/table5.xml><?xml version="1.0" encoding="utf-8"?>
<table xmlns="http://schemas.openxmlformats.org/spreadsheetml/2006/main" id="2" name="Tabelle2" displayName="Tabelle2" ref="C3:M23" totalsRowShown="0">
  <autoFilter ref="C3:M23"/>
  <tableColumns count="11">
    <tableColumn id="1" name="Mp/Nr."/>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6.xml><?xml version="1.0" encoding="utf-8"?>
<table xmlns="http://schemas.openxmlformats.org/spreadsheetml/2006/main" id="3" name="Tabelle24" displayName="Tabelle24" ref="C4:M24" totalsRowShown="0">
  <autoFilter ref="C4:M24"/>
  <tableColumns count="11">
    <tableColumn id="1" name="Mp/Nr."/>
    <tableColumn id="2" name="MP1b"/>
    <tableColumn id="3" name="MP2b"/>
    <tableColumn id="4" name="MP3b"/>
    <tableColumn id="5" name="MP4b"/>
    <tableColumn id="6" name="MP5b"/>
    <tableColumn id="7" name="MP6b"/>
    <tableColumn id="8" name="MP7b"/>
    <tableColumn id="9" name="MP8b"/>
    <tableColumn id="10" name="MP9b"/>
    <tableColumn id="11" name="MP10b"/>
  </tableColumns>
  <tableStyleInfo name="TableStyleMedium7" showFirstColumn="0" showLastColumn="0" showRowStripes="1" showColumnStripes="0"/>
</table>
</file>

<file path=xl/tables/table7.xml><?xml version="1.0" encoding="utf-8"?>
<table xmlns="http://schemas.openxmlformats.org/spreadsheetml/2006/main" id="9" name="Tabelle610" displayName="Tabelle610" ref="C134:M140" totalsRowShown="0" headerRowDxfId="42" headerRowBorderDxfId="41">
  <autoFilter ref="C134:M140"/>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8.xml><?xml version="1.0" encoding="utf-8"?>
<table xmlns="http://schemas.openxmlformats.org/spreadsheetml/2006/main" id="7" name="Tabelle68" displayName="Tabelle68" ref="C43:M49" totalsRowShown="0" headerRowDxfId="40" headerRowBorderDxfId="39">
  <autoFilter ref="C43:M49"/>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9.xml><?xml version="1.0" encoding="utf-8"?>
<table xmlns="http://schemas.openxmlformats.org/spreadsheetml/2006/main" id="6" name="Tabelle6" displayName="Tabelle6" ref="C9:M15" totalsRowShown="0" headerRowDxfId="38" headerRowBorderDxfId="37">
  <autoFilter ref="C9:M15"/>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drawing" Target="../drawings/drawing18.xml"/><Relationship Id="rId1" Type="http://schemas.openxmlformats.org/officeDocument/2006/relationships/printerSettings" Target="../printerSettings/printerSettings16.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19.xml"/><Relationship Id="rId1" Type="http://schemas.openxmlformats.org/officeDocument/2006/relationships/printerSettings" Target="../printerSettings/printerSettings17.bin"/><Relationship Id="rId5" Type="http://schemas.openxmlformats.org/officeDocument/2006/relationships/table" Target="../tables/table21.xml"/><Relationship Id="rId4"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134"/>
  <sheetViews>
    <sheetView topLeftCell="B13" zoomScale="90" zoomScaleNormal="90" workbookViewId="0">
      <selection activeCell="M166" sqref="M166"/>
    </sheetView>
  </sheetViews>
  <sheetFormatPr baseColWidth="10" defaultRowHeight="15"/>
  <sheetData>
    <row r="1" spans="1:13" ht="15.75">
      <c r="A1" s="32"/>
      <c r="B1" s="32" t="s">
        <v>77</v>
      </c>
      <c r="C1" s="32" t="s">
        <v>78</v>
      </c>
      <c r="D1" s="49" t="s">
        <v>126</v>
      </c>
    </row>
    <row r="2" spans="1:13" ht="18.75">
      <c r="A2" s="22"/>
    </row>
    <row r="10" spans="1:13" ht="21">
      <c r="F10" s="30" t="s">
        <v>46</v>
      </c>
      <c r="G10" s="3" t="s">
        <v>22</v>
      </c>
      <c r="H10" s="3"/>
      <c r="I10" s="4"/>
    </row>
    <row r="12" spans="1:13">
      <c r="C12" t="s">
        <v>80</v>
      </c>
      <c r="D12" t="s">
        <v>81</v>
      </c>
      <c r="E12" t="s">
        <v>82</v>
      </c>
      <c r="F12" t="s">
        <v>83</v>
      </c>
      <c r="G12" t="s">
        <v>84</v>
      </c>
      <c r="H12" t="s">
        <v>85</v>
      </c>
      <c r="I12" t="s">
        <v>86</v>
      </c>
      <c r="J12" t="s">
        <v>87</v>
      </c>
      <c r="K12" t="s">
        <v>88</v>
      </c>
      <c r="L12" t="s">
        <v>89</v>
      </c>
      <c r="M12" t="s">
        <v>90</v>
      </c>
    </row>
    <row r="13" spans="1:13">
      <c r="C13">
        <v>1</v>
      </c>
      <c r="D13">
        <v>2.23</v>
      </c>
      <c r="E13">
        <v>0.76</v>
      </c>
      <c r="F13">
        <v>0.43</v>
      </c>
      <c r="G13">
        <v>-0.04</v>
      </c>
      <c r="H13">
        <v>-0.38</v>
      </c>
      <c r="I13">
        <v>-0.4</v>
      </c>
      <c r="J13">
        <v>-0.28000000000000003</v>
      </c>
      <c r="K13">
        <v>0.15</v>
      </c>
      <c r="L13">
        <v>1.17</v>
      </c>
      <c r="M13">
        <v>3.34</v>
      </c>
    </row>
    <row r="14" spans="1:13">
      <c r="C14">
        <v>2</v>
      </c>
      <c r="D14">
        <v>2.82</v>
      </c>
      <c r="E14">
        <v>0.92</v>
      </c>
      <c r="F14">
        <v>0.47</v>
      </c>
      <c r="G14">
        <v>-0.01</v>
      </c>
      <c r="H14">
        <v>-0.35</v>
      </c>
      <c r="I14">
        <v>-0.39</v>
      </c>
      <c r="J14">
        <v>-0.28999999999999998</v>
      </c>
      <c r="K14">
        <v>0.15</v>
      </c>
      <c r="L14">
        <v>1.17</v>
      </c>
      <c r="M14">
        <v>3.38</v>
      </c>
    </row>
    <row r="15" spans="1:13">
      <c r="C15">
        <v>3</v>
      </c>
      <c r="D15">
        <v>2.1</v>
      </c>
      <c r="E15">
        <v>0.84</v>
      </c>
      <c r="F15">
        <v>0.68</v>
      </c>
      <c r="G15">
        <v>7.0000000000000007E-2</v>
      </c>
      <c r="H15">
        <v>-0.27</v>
      </c>
      <c r="I15">
        <v>-0.34</v>
      </c>
      <c r="J15">
        <v>-0.28000000000000003</v>
      </c>
      <c r="K15">
        <v>0.54</v>
      </c>
      <c r="L15">
        <v>1.4</v>
      </c>
      <c r="M15">
        <v>3.16</v>
      </c>
    </row>
    <row r="16" spans="1:13">
      <c r="C16">
        <v>4</v>
      </c>
      <c r="D16">
        <v>1.84</v>
      </c>
      <c r="E16">
        <v>0.67</v>
      </c>
      <c r="F16">
        <v>0.54</v>
      </c>
      <c r="G16">
        <v>0.01</v>
      </c>
      <c r="H16">
        <v>-0.3</v>
      </c>
      <c r="I16">
        <v>-0.37</v>
      </c>
      <c r="J16">
        <v>-0.28000000000000003</v>
      </c>
      <c r="K16">
        <v>0.61</v>
      </c>
      <c r="L16">
        <v>1.46</v>
      </c>
      <c r="M16">
        <v>3.13</v>
      </c>
    </row>
    <row r="17" spans="1:13">
      <c r="C17">
        <v>5</v>
      </c>
      <c r="D17">
        <v>1.8</v>
      </c>
      <c r="E17">
        <v>0.7</v>
      </c>
      <c r="F17">
        <v>0.66</v>
      </c>
      <c r="G17">
        <v>7.0000000000000007E-2</v>
      </c>
      <c r="H17">
        <v>-0.28999999999999998</v>
      </c>
      <c r="I17">
        <v>-0.36</v>
      </c>
      <c r="J17">
        <v>-0.28000000000000003</v>
      </c>
      <c r="K17">
        <v>0.5</v>
      </c>
      <c r="L17">
        <v>1.3</v>
      </c>
      <c r="M17">
        <v>2.76</v>
      </c>
    </row>
    <row r="18" spans="1:13">
      <c r="C18">
        <v>6</v>
      </c>
      <c r="D18">
        <v>1.73</v>
      </c>
      <c r="E18">
        <v>0.59</v>
      </c>
      <c r="F18">
        <v>0.51</v>
      </c>
      <c r="G18">
        <v>0.04</v>
      </c>
      <c r="H18">
        <v>-0.28999999999999998</v>
      </c>
      <c r="I18">
        <v>-0.38</v>
      </c>
      <c r="J18">
        <v>-0.3</v>
      </c>
      <c r="K18">
        <v>0.43</v>
      </c>
      <c r="L18">
        <v>1.31</v>
      </c>
      <c r="M18">
        <v>2.75</v>
      </c>
    </row>
    <row r="19" spans="1:13">
      <c r="C19">
        <v>7</v>
      </c>
      <c r="D19">
        <v>2.0699999999999998</v>
      </c>
      <c r="E19">
        <v>0.98</v>
      </c>
      <c r="F19">
        <v>0.6</v>
      </c>
      <c r="G19">
        <v>0.02</v>
      </c>
      <c r="H19">
        <v>-0.3</v>
      </c>
      <c r="I19">
        <v>-0.37</v>
      </c>
      <c r="J19">
        <v>-0.3</v>
      </c>
      <c r="K19">
        <v>0.52</v>
      </c>
      <c r="L19">
        <v>1.33</v>
      </c>
      <c r="M19">
        <v>2.96</v>
      </c>
    </row>
    <row r="20" spans="1:13">
      <c r="C20">
        <v>8</v>
      </c>
      <c r="D20">
        <v>1.86</v>
      </c>
      <c r="E20">
        <v>0.62</v>
      </c>
      <c r="F20">
        <v>0.56999999999999995</v>
      </c>
      <c r="G20">
        <v>0.05</v>
      </c>
      <c r="H20">
        <v>-0.28999999999999998</v>
      </c>
      <c r="I20">
        <v>-0.36</v>
      </c>
      <c r="J20">
        <v>-0.3</v>
      </c>
      <c r="K20">
        <v>0.5</v>
      </c>
      <c r="L20">
        <v>1.36</v>
      </c>
      <c r="M20">
        <v>2.94</v>
      </c>
    </row>
    <row r="21" spans="1:13">
      <c r="C21">
        <v>9</v>
      </c>
      <c r="D21">
        <v>1.94</v>
      </c>
      <c r="E21">
        <v>0.65</v>
      </c>
      <c r="F21">
        <v>0.56999999999999995</v>
      </c>
      <c r="G21">
        <v>0.03</v>
      </c>
      <c r="H21">
        <v>-0.28000000000000003</v>
      </c>
      <c r="I21">
        <v>-0.36</v>
      </c>
      <c r="J21">
        <v>-0.28999999999999998</v>
      </c>
      <c r="K21">
        <v>0.46</v>
      </c>
      <c r="L21">
        <v>1.28</v>
      </c>
      <c r="M21">
        <v>2.91</v>
      </c>
    </row>
    <row r="22" spans="1:13">
      <c r="C22">
        <v>10</v>
      </c>
      <c r="D22">
        <v>1.82</v>
      </c>
      <c r="E22">
        <v>0.69</v>
      </c>
      <c r="F22">
        <v>0.61</v>
      </c>
      <c r="G22">
        <v>0.04</v>
      </c>
      <c r="H22">
        <v>-0.3</v>
      </c>
      <c r="I22">
        <v>-0.38</v>
      </c>
      <c r="J22">
        <v>-0.3</v>
      </c>
      <c r="K22">
        <v>0.49</v>
      </c>
      <c r="L22">
        <v>1.37</v>
      </c>
      <c r="M22">
        <v>2.78</v>
      </c>
    </row>
    <row r="23" spans="1:13">
      <c r="C23">
        <v>11</v>
      </c>
      <c r="D23">
        <v>1.62</v>
      </c>
      <c r="E23">
        <v>0.56999999999999995</v>
      </c>
      <c r="F23">
        <v>0.51</v>
      </c>
      <c r="G23">
        <v>0.03</v>
      </c>
      <c r="H23">
        <v>-0.24</v>
      </c>
      <c r="I23">
        <v>-0.3</v>
      </c>
      <c r="J23">
        <v>-0.28000000000000003</v>
      </c>
      <c r="K23">
        <v>0.48</v>
      </c>
      <c r="L23">
        <v>1.3</v>
      </c>
      <c r="M23">
        <v>2.95</v>
      </c>
    </row>
    <row r="24" spans="1:13">
      <c r="C24">
        <v>12</v>
      </c>
      <c r="D24">
        <v>2</v>
      </c>
      <c r="E24">
        <v>0.75</v>
      </c>
      <c r="F24">
        <v>0.7</v>
      </c>
      <c r="G24">
        <v>0.08</v>
      </c>
      <c r="H24">
        <v>-0.26</v>
      </c>
      <c r="I24">
        <v>-0.34</v>
      </c>
      <c r="J24">
        <v>-0.3</v>
      </c>
      <c r="K24">
        <v>0.49</v>
      </c>
      <c r="L24">
        <v>1.35</v>
      </c>
      <c r="M24">
        <v>2.97</v>
      </c>
    </row>
    <row r="25" spans="1:13">
      <c r="C25">
        <v>13</v>
      </c>
      <c r="D25">
        <v>1.9</v>
      </c>
      <c r="E25">
        <v>0.65</v>
      </c>
      <c r="F25">
        <v>0.56999999999999995</v>
      </c>
      <c r="G25">
        <v>0.03</v>
      </c>
      <c r="H25">
        <v>-0.32</v>
      </c>
      <c r="I25">
        <v>-0.41</v>
      </c>
      <c r="J25">
        <v>-0.28999999999999998</v>
      </c>
      <c r="K25">
        <v>0.5</v>
      </c>
      <c r="L25">
        <v>1.38</v>
      </c>
      <c r="M25">
        <v>3.06</v>
      </c>
    </row>
    <row r="26" spans="1:13">
      <c r="C26">
        <v>14</v>
      </c>
      <c r="D26">
        <v>1.92</v>
      </c>
      <c r="E26">
        <v>0.8</v>
      </c>
      <c r="F26">
        <v>0.72</v>
      </c>
      <c r="G26">
        <v>0.04</v>
      </c>
      <c r="H26">
        <v>-0.3</v>
      </c>
      <c r="I26">
        <v>-0.37</v>
      </c>
      <c r="J26">
        <v>-0.31</v>
      </c>
      <c r="K26">
        <v>0.45</v>
      </c>
      <c r="L26">
        <v>1.26</v>
      </c>
      <c r="M26">
        <v>2.75</v>
      </c>
    </row>
    <row r="27" spans="1:13">
      <c r="C27">
        <v>15</v>
      </c>
      <c r="D27">
        <v>2.06</v>
      </c>
      <c r="E27">
        <v>0.77</v>
      </c>
      <c r="F27">
        <v>0.65</v>
      </c>
      <c r="G27">
        <v>0</v>
      </c>
      <c r="H27">
        <v>-0.35</v>
      </c>
      <c r="I27">
        <v>-0.43</v>
      </c>
      <c r="J27">
        <v>-0.21</v>
      </c>
      <c r="K27">
        <v>0.52</v>
      </c>
      <c r="L27">
        <v>1.4</v>
      </c>
      <c r="M27">
        <v>3.16</v>
      </c>
    </row>
    <row r="28" spans="1:13">
      <c r="C28">
        <v>16</v>
      </c>
      <c r="D28">
        <v>2.0299999999999998</v>
      </c>
      <c r="E28">
        <v>0.73</v>
      </c>
      <c r="F28">
        <v>0.68</v>
      </c>
      <c r="G28">
        <v>0.08</v>
      </c>
      <c r="H28">
        <v>-0.3</v>
      </c>
      <c r="I28">
        <v>-0.38</v>
      </c>
      <c r="J28">
        <v>-0.33</v>
      </c>
      <c r="K28">
        <v>0.46</v>
      </c>
      <c r="L28">
        <v>1.28</v>
      </c>
      <c r="M28">
        <v>2.82</v>
      </c>
    </row>
    <row r="29" spans="1:13">
      <c r="C29">
        <v>17</v>
      </c>
      <c r="D29">
        <v>1.81</v>
      </c>
      <c r="E29">
        <v>0.73</v>
      </c>
      <c r="F29">
        <v>0.69</v>
      </c>
      <c r="G29">
        <v>0.06</v>
      </c>
      <c r="H29">
        <v>-0.28000000000000003</v>
      </c>
      <c r="I29">
        <v>-0.36</v>
      </c>
      <c r="J29">
        <v>-0.3</v>
      </c>
      <c r="K29">
        <v>0.51</v>
      </c>
      <c r="L29">
        <v>1.32</v>
      </c>
      <c r="M29">
        <v>2.92</v>
      </c>
    </row>
    <row r="30" spans="1:13">
      <c r="C30">
        <v>18</v>
      </c>
      <c r="D30">
        <v>2.17</v>
      </c>
      <c r="E30">
        <v>0.83</v>
      </c>
      <c r="F30">
        <v>0.72</v>
      </c>
      <c r="G30">
        <v>-0.01</v>
      </c>
      <c r="H30">
        <v>-0.28999999999999998</v>
      </c>
      <c r="I30">
        <v>-0.36</v>
      </c>
      <c r="J30">
        <v>-0.28999999999999998</v>
      </c>
      <c r="K30">
        <v>0.45</v>
      </c>
      <c r="L30">
        <v>1.33</v>
      </c>
      <c r="M30">
        <v>3.03</v>
      </c>
    </row>
    <row r="31" spans="1:13">
      <c r="A31" s="31">
        <f>SQRT(20)</f>
        <v>4.4721359549995796</v>
      </c>
      <c r="C31">
        <v>19</v>
      </c>
      <c r="D31">
        <v>1.66</v>
      </c>
      <c r="E31">
        <v>0.55000000000000004</v>
      </c>
      <c r="F31">
        <v>0.53</v>
      </c>
      <c r="G31">
        <v>-0.04</v>
      </c>
      <c r="H31">
        <v>-0.28999999999999998</v>
      </c>
      <c r="I31">
        <v>-0.36</v>
      </c>
      <c r="J31">
        <v>-0.33</v>
      </c>
      <c r="K31">
        <v>0.49</v>
      </c>
      <c r="L31">
        <v>1.35</v>
      </c>
      <c r="M31">
        <v>2.95</v>
      </c>
    </row>
    <row r="32" spans="1:13">
      <c r="C32" s="1">
        <v>20</v>
      </c>
      <c r="D32" s="1">
        <v>1.6</v>
      </c>
      <c r="E32" s="1">
        <v>0.59</v>
      </c>
      <c r="F32" s="1">
        <v>0.61</v>
      </c>
      <c r="G32" s="1">
        <v>0.01</v>
      </c>
      <c r="H32" s="1">
        <v>-0.26</v>
      </c>
      <c r="I32" s="1">
        <v>-0.34</v>
      </c>
      <c r="J32" s="1">
        <v>-0.32</v>
      </c>
      <c r="K32" s="1">
        <v>0.41</v>
      </c>
      <c r="L32" s="1">
        <v>1.17</v>
      </c>
      <c r="M32" s="1">
        <v>2.5</v>
      </c>
    </row>
    <row r="33" spans="1:13">
      <c r="A33">
        <f>2.09/$A$31</f>
        <v>0.46733820729745601</v>
      </c>
      <c r="C33" s="1" t="s">
        <v>25</v>
      </c>
      <c r="D33" s="1">
        <f>SUBTOTAL(101,[Spalte2])</f>
        <v>1.9490000000000003</v>
      </c>
      <c r="E33" s="1">
        <f>SUBTOTAL(101,[Spalte3])</f>
        <v>0.71950000000000014</v>
      </c>
      <c r="F33" s="1">
        <f>SUBTOTAL(101,[Spalte4])</f>
        <v>0.60099999999999998</v>
      </c>
      <c r="G33" s="1">
        <f>SUBTOTAL(101,[Spalte5])</f>
        <v>2.8000000000000004E-2</v>
      </c>
      <c r="H33" s="1">
        <f>SUBTOTAL(101,[Spalte6])</f>
        <v>-0.29699999999999999</v>
      </c>
      <c r="I33" s="1">
        <f>SUBTOTAL(101,[Spalte7])</f>
        <v>-0.36799999999999999</v>
      </c>
      <c r="J33" s="1">
        <f>SUBTOTAL(101,[Spalte8])</f>
        <v>-0.29299999999999998</v>
      </c>
      <c r="K33" s="1">
        <f>SUBTOTAL(101,[Spalte9])</f>
        <v>0.45550000000000007</v>
      </c>
      <c r="L33" s="1">
        <f>SUBTOTAL(101,[Spalte10])</f>
        <v>1.3145000000000002</v>
      </c>
      <c r="M33" s="1">
        <f>SUBTOTAL(101,[Spalte11])</f>
        <v>2.9610000000000003</v>
      </c>
    </row>
    <row r="34" spans="1:13">
      <c r="C34" s="2" t="s">
        <v>26</v>
      </c>
      <c r="D34">
        <f>STDEV(Tabelle14[Spalte2])</f>
        <v>0.27030002823373267</v>
      </c>
      <c r="E34">
        <f>STDEV(Tabelle14[Spalte3])</f>
        <v>0.11573449651772093</v>
      </c>
      <c r="F34">
        <f>STDEV(Tabelle14[Spalte4])</f>
        <v>8.5587751214146704E-2</v>
      </c>
      <c r="G34">
        <f>STDEV(Tabelle14[Spalte5])</f>
        <v>3.592389616661136E-2</v>
      </c>
      <c r="H34">
        <f>STDEV(Tabelle14[Spalte7])</f>
        <v>2.8022547312739773E-2</v>
      </c>
      <c r="I34">
        <f>STDEV(Tabelle14[Spalte7])</f>
        <v>2.8022547312739773E-2</v>
      </c>
      <c r="J34">
        <f>STDEV(Tabelle14[Spalte8])</f>
        <v>2.4942038071455556E-2</v>
      </c>
      <c r="K34">
        <f>STDEV(Tabelle14[Spalte9])</f>
        <v>0.1128331324987196</v>
      </c>
      <c r="L34">
        <f>STDEV(Tabelle14[Spalte10])</f>
        <v>7.83699056096306E-2</v>
      </c>
      <c r="M34">
        <f>STDEV(Tabelle14[Spalte11])</f>
        <v>0.21041062610748731</v>
      </c>
    </row>
    <row r="35" spans="1:13" ht="15.75">
      <c r="C35" s="32" t="s">
        <v>77</v>
      </c>
      <c r="D35">
        <f t="shared" ref="D35:M35" si="0">D34/SQRT(20)</f>
        <v>6.0440923745073864E-2</v>
      </c>
      <c r="E35">
        <f t="shared" si="0"/>
        <v>2.5879020155533668E-2</v>
      </c>
      <c r="F35">
        <f t="shared" si="0"/>
        <v>1.9138002975617217E-2</v>
      </c>
      <c r="G35">
        <f t="shared" si="0"/>
        <v>8.0328273845187113E-3</v>
      </c>
      <c r="H35">
        <f t="shared" si="0"/>
        <v>6.266032069399019E-3</v>
      </c>
      <c r="I35">
        <f t="shared" si="0"/>
        <v>6.266032069399019E-3</v>
      </c>
      <c r="J35">
        <f t="shared" si="0"/>
        <v>5.5772092625162376E-3</v>
      </c>
      <c r="K35">
        <f t="shared" si="0"/>
        <v>2.5230255438137769E-2</v>
      </c>
      <c r="L35">
        <f t="shared" si="0"/>
        <v>1.7524043633337611E-2</v>
      </c>
      <c r="M35">
        <f t="shared" si="0"/>
        <v>4.7049246316463358E-2</v>
      </c>
    </row>
    <row r="36" spans="1:13" ht="15.75" thickBot="1">
      <c r="D36" s="11" t="s">
        <v>0</v>
      </c>
      <c r="E36" s="11" t="s">
        <v>1</v>
      </c>
      <c r="F36" s="11" t="s">
        <v>2</v>
      </c>
      <c r="G36" s="11" t="s">
        <v>3</v>
      </c>
      <c r="H36" s="11" t="s">
        <v>4</v>
      </c>
      <c r="I36" s="11" t="s">
        <v>5</v>
      </c>
      <c r="J36" s="11" t="s">
        <v>6</v>
      </c>
      <c r="K36" s="11" t="s">
        <v>7</v>
      </c>
      <c r="L36" s="11" t="s">
        <v>8</v>
      </c>
      <c r="M36" s="12" t="s">
        <v>9</v>
      </c>
    </row>
    <row r="37" spans="1:13" ht="15.75" thickTop="1">
      <c r="C37" s="13" t="s">
        <v>25</v>
      </c>
      <c r="D37" s="14">
        <f>SUBTOTAL(101,Tabelle14[Spalte2])</f>
        <v>1.9490000000000003</v>
      </c>
      <c r="E37" s="14">
        <f>SUBTOTAL(101,Tabelle14[Spalte3])</f>
        <v>0.71950000000000014</v>
      </c>
      <c r="F37" s="14">
        <f>SUBTOTAL(101,Tabelle14[Spalte4])</f>
        <v>0.60099999999999998</v>
      </c>
      <c r="G37" s="14">
        <f>SUBTOTAL(101,Tabelle14[Spalte5])</f>
        <v>2.8000000000000004E-2</v>
      </c>
      <c r="H37" s="14">
        <f>SUBTOTAL(101,Tabelle14[Spalte6])</f>
        <v>-0.29699999999999999</v>
      </c>
      <c r="I37" s="14">
        <f>SUBTOTAL(101,Tabelle14[Spalte7])</f>
        <v>-0.36799999999999999</v>
      </c>
      <c r="J37" s="14">
        <f>SUBTOTAL(101,Tabelle14[Spalte8])</f>
        <v>-0.29299999999999998</v>
      </c>
      <c r="K37" s="14">
        <f>SUBTOTAL(101,Tabelle14[Spalte9])</f>
        <v>0.45550000000000007</v>
      </c>
      <c r="L37" s="14">
        <f>SUBTOTAL(101,Tabelle14[Spalte10])</f>
        <v>1.3145000000000002</v>
      </c>
      <c r="M37" s="15">
        <f>SUBTOTAL(101,Tabelle14[Spalte11])</f>
        <v>2.9610000000000003</v>
      </c>
    </row>
    <row r="38" spans="1:13">
      <c r="D38" s="11" t="s">
        <v>0</v>
      </c>
      <c r="E38" s="11" t="s">
        <v>1</v>
      </c>
      <c r="F38" s="11" t="s">
        <v>2</v>
      </c>
      <c r="G38" s="11" t="s">
        <v>3</v>
      </c>
      <c r="H38" s="11" t="s">
        <v>4</v>
      </c>
      <c r="I38" s="11" t="s">
        <v>5</v>
      </c>
      <c r="J38" s="11" t="s">
        <v>6</v>
      </c>
      <c r="K38" s="11" t="s">
        <v>7</v>
      </c>
      <c r="L38" s="11" t="s">
        <v>8</v>
      </c>
      <c r="M38" s="12" t="s">
        <v>9</v>
      </c>
    </row>
    <row r="39" spans="1:13">
      <c r="C39" s="2" t="s">
        <v>26</v>
      </c>
      <c r="D39">
        <f>STDEV(Tabelle14[Spalte2])</f>
        <v>0.27030002823373267</v>
      </c>
      <c r="E39">
        <f>STDEV(Tabelle14[Spalte3])</f>
        <v>0.11573449651772093</v>
      </c>
      <c r="F39">
        <f>STDEV(Tabelle14[Spalte4])</f>
        <v>8.5587751214146704E-2</v>
      </c>
      <c r="G39">
        <f>STDEV(Tabelle14[Spalte5])</f>
        <v>3.592389616661136E-2</v>
      </c>
      <c r="H39">
        <f>STDEV(Tabelle14[Spalte7])</f>
        <v>2.8022547312739773E-2</v>
      </c>
      <c r="I39">
        <f>STDEV(Tabelle14[Spalte7])</f>
        <v>2.8022547312739773E-2</v>
      </c>
      <c r="J39">
        <f>STDEV(Tabelle14[Spalte8])</f>
        <v>2.4942038071455556E-2</v>
      </c>
      <c r="K39">
        <f>STDEV(Tabelle14[Spalte9])</f>
        <v>0.1128331324987196</v>
      </c>
      <c r="L39">
        <f>STDEV(Tabelle14[Spalte10])</f>
        <v>7.83699056096306E-2</v>
      </c>
      <c r="M39">
        <f>STDEV(Tabelle14[Spalte11])</f>
        <v>0.21041062610748731</v>
      </c>
    </row>
    <row r="40" spans="1:13" ht="15.75">
      <c r="C40" s="32" t="s">
        <v>78</v>
      </c>
      <c r="D40">
        <f>D34*$A$33</f>
        <v>0.12632153062720436</v>
      </c>
      <c r="E40">
        <f>E39*A33</f>
        <v>5.408715212506536E-2</v>
      </c>
      <c r="F40">
        <f>F39*A33</f>
        <v>3.9998426219039984E-2</v>
      </c>
      <c r="G40">
        <f>G34*A33</f>
        <v>1.6788609233644104E-2</v>
      </c>
      <c r="H40">
        <f>H39*A33</f>
        <v>1.3096007025043949E-2</v>
      </c>
      <c r="I40">
        <f>I39*A33</f>
        <v>1.3096007025043949E-2</v>
      </c>
      <c r="J40">
        <f>J39*A33</f>
        <v>1.1656367358658937E-2</v>
      </c>
      <c r="K40">
        <f>K39*A33</f>
        <v>5.2731233865707938E-2</v>
      </c>
      <c r="L40">
        <f>L39*A33</f>
        <v>3.6625251193675608E-2</v>
      </c>
      <c r="M40">
        <f>A33*M39</f>
        <v>9.8332924801408414E-2</v>
      </c>
    </row>
    <row r="41" spans="1:13" ht="15.75">
      <c r="C41" s="32" t="s">
        <v>79</v>
      </c>
      <c r="D41">
        <v>0.13</v>
      </c>
      <c r="E41">
        <v>0.06</v>
      </c>
      <c r="F41">
        <v>0.04</v>
      </c>
      <c r="G41">
        <v>1.7000000000000001E-2</v>
      </c>
      <c r="H41">
        <v>1.4E-2</v>
      </c>
      <c r="I41">
        <v>1.4E-2</v>
      </c>
      <c r="J41">
        <v>1.2E-2</v>
      </c>
      <c r="K41">
        <v>0.06</v>
      </c>
      <c r="L41">
        <v>0.04</v>
      </c>
      <c r="M41">
        <v>0.1</v>
      </c>
    </row>
    <row r="42" spans="1:13">
      <c r="C42" s="2" t="s">
        <v>164</v>
      </c>
      <c r="D42">
        <v>1.95</v>
      </c>
      <c r="E42">
        <v>0.72</v>
      </c>
      <c r="F42">
        <v>0.6</v>
      </c>
      <c r="G42">
        <v>2.8000000000000001E-2</v>
      </c>
      <c r="H42">
        <v>-0.29699999999999999</v>
      </c>
      <c r="I42">
        <v>-0.36799999999999999</v>
      </c>
      <c r="J42">
        <v>-0.29299999999999998</v>
      </c>
      <c r="K42">
        <v>0.46</v>
      </c>
      <c r="L42" t="s">
        <v>165</v>
      </c>
      <c r="M42">
        <v>3</v>
      </c>
    </row>
    <row r="45" spans="1:13" ht="21">
      <c r="F45" s="16" t="s">
        <v>29</v>
      </c>
      <c r="G45" s="16"/>
      <c r="H45" s="16"/>
    </row>
    <row r="46" spans="1:13" ht="15.75" thickBot="1">
      <c r="C46" s="18" t="s">
        <v>32</v>
      </c>
      <c r="D46" s="11" t="s">
        <v>0</v>
      </c>
      <c r="E46" s="11" t="s">
        <v>1</v>
      </c>
      <c r="F46" s="11" t="s">
        <v>2</v>
      </c>
      <c r="G46" s="11" t="s">
        <v>3</v>
      </c>
      <c r="H46" s="11" t="s">
        <v>4</v>
      </c>
      <c r="I46" s="11" t="s">
        <v>5</v>
      </c>
      <c r="J46" s="11" t="s">
        <v>6</v>
      </c>
      <c r="K46" s="11" t="s">
        <v>7</v>
      </c>
      <c r="L46" s="11" t="s">
        <v>8</v>
      </c>
      <c r="M46" s="12" t="s">
        <v>9</v>
      </c>
    </row>
    <row r="47" spans="1:13" ht="16.5" thickTop="1" thickBot="1">
      <c r="C47" s="2" t="s">
        <v>28</v>
      </c>
      <c r="D47" s="14">
        <f>SUBTOTAL(101,Tabelle14[Spalte2])</f>
        <v>1.9490000000000003</v>
      </c>
      <c r="E47" s="14">
        <f>SUBTOTAL(101,Tabelle14[Spalte3])</f>
        <v>0.71950000000000014</v>
      </c>
      <c r="F47" s="14">
        <f>SUBTOTAL(101,Tabelle14[Spalte4])</f>
        <v>0.60099999999999998</v>
      </c>
      <c r="G47" s="14">
        <f>SUBTOTAL(101,Tabelle14[Spalte5])</f>
        <v>2.8000000000000004E-2</v>
      </c>
      <c r="H47" s="14">
        <f>SUBTOTAL(101,Tabelle14[Spalte6])</f>
        <v>-0.29699999999999999</v>
      </c>
      <c r="I47" s="14">
        <f>SUBTOTAL(101,Tabelle14[Spalte7])</f>
        <v>-0.36799999999999999</v>
      </c>
      <c r="J47" s="14">
        <f>SUBTOTAL(101,Tabelle14[Spalte8])</f>
        <v>-0.29299999999999998</v>
      </c>
      <c r="K47" s="14">
        <f>SUBTOTAL(101,Tabelle14[Spalte9])</f>
        <v>0.45550000000000007</v>
      </c>
      <c r="L47" s="14">
        <f>SUBTOTAL(101,Tabelle14[Spalte10])</f>
        <v>1.3145000000000002</v>
      </c>
      <c r="M47" s="15">
        <f>SUBTOTAL(101,Tabelle14[Spalte11])</f>
        <v>2.9610000000000003</v>
      </c>
    </row>
    <row r="48" spans="1:13" ht="15.75" thickTop="1">
      <c r="C48" s="2" t="s">
        <v>31</v>
      </c>
      <c r="D48" s="14">
        <f>SUBTOTAL(101,Tabelle1419[MP1a])</f>
        <v>0.81166666666666676</v>
      </c>
      <c r="E48" s="14">
        <f>SUBTOTAL(101,Tabelle1419[MP2a])</f>
        <v>0.34333333333333338</v>
      </c>
      <c r="F48" s="14">
        <f>SUBTOTAL(101,Tabelle1419[MP3a])</f>
        <v>0.14944444444444446</v>
      </c>
      <c r="G48" s="14">
        <f>SUBTOTAL(101,Tabelle1419[MP4a])</f>
        <v>2.1111111111111112E-2</v>
      </c>
      <c r="H48" s="14">
        <f>SUBTOTAL(101,Tabelle1419[MP5a])</f>
        <v>-0.18833333333333335</v>
      </c>
      <c r="I48" s="14">
        <f>SUBTOTAL(101,Tabelle1419[MP6a])</f>
        <v>-0.23333333333333334</v>
      </c>
      <c r="J48" s="14">
        <f>SUBTOTAL(101,Tabelle1419[MP7a])</f>
        <v>-0.25055555555555553</v>
      </c>
      <c r="K48" s="14">
        <f>SUBTOTAL(101,Tabelle1419[MP8a])</f>
        <v>-0.16666666666666669</v>
      </c>
      <c r="L48" s="14">
        <f>SUBTOTAL(101,Tabelle1419[MP9a])</f>
        <v>0.57388888888888889</v>
      </c>
      <c r="M48" s="15">
        <f>SUBTOTAL(101,Tabelle1419[MP10a])</f>
        <v>1.3677777777777778</v>
      </c>
    </row>
    <row r="63" spans="3:13" ht="21">
      <c r="F63" s="16" t="s">
        <v>34</v>
      </c>
      <c r="G63" s="16"/>
      <c r="H63" s="16"/>
      <c r="I63" s="16"/>
      <c r="J63" s="16"/>
    </row>
    <row r="64" spans="3:13">
      <c r="C64" s="18" t="s">
        <v>33</v>
      </c>
      <c r="D64" s="11" t="s">
        <v>0</v>
      </c>
      <c r="E64" s="11" t="s">
        <v>1</v>
      </c>
      <c r="F64" s="11" t="s">
        <v>2</v>
      </c>
      <c r="G64" s="11" t="s">
        <v>3</v>
      </c>
      <c r="H64" s="11" t="s">
        <v>4</v>
      </c>
      <c r="I64" s="11" t="s">
        <v>5</v>
      </c>
      <c r="J64" s="11" t="s">
        <v>6</v>
      </c>
      <c r="K64" s="11" t="s">
        <v>7</v>
      </c>
      <c r="L64" s="11" t="s">
        <v>8</v>
      </c>
      <c r="M64" s="12" t="s">
        <v>9</v>
      </c>
    </row>
    <row r="65" spans="3:13">
      <c r="C65" s="2" t="s">
        <v>28</v>
      </c>
      <c r="D65">
        <f>STDEV(Tabelle14[Spalte2])</f>
        <v>0.27030002823373267</v>
      </c>
      <c r="E65">
        <f>STDEV(Tabelle14[Spalte3])</f>
        <v>0.11573449651772093</v>
      </c>
      <c r="F65">
        <f>STDEV(Tabelle14[Spalte4])</f>
        <v>8.5587751214146704E-2</v>
      </c>
      <c r="G65">
        <f>STDEV(Tabelle14[Spalte5])</f>
        <v>3.592389616661136E-2</v>
      </c>
      <c r="H65">
        <f>STDEV(Tabelle14[Spalte7])</f>
        <v>2.8022547312739773E-2</v>
      </c>
      <c r="I65">
        <f>STDEV(Tabelle14[Spalte7])</f>
        <v>2.8022547312739773E-2</v>
      </c>
      <c r="J65">
        <f>STDEV(Tabelle14[Spalte8])</f>
        <v>2.4942038071455556E-2</v>
      </c>
      <c r="K65">
        <f>STDEV(Tabelle14[Spalte9])</f>
        <v>0.1128331324987196</v>
      </c>
      <c r="L65">
        <f>STDEV(Tabelle14[Spalte10])</f>
        <v>7.83699056096306E-2</v>
      </c>
      <c r="M65">
        <f>STDEV(Tabelle14[Spalte11])</f>
        <v>0.21041062610748731</v>
      </c>
    </row>
    <row r="66" spans="3:13">
      <c r="C66" s="2" t="s">
        <v>31</v>
      </c>
      <c r="D66" s="1">
        <f>STDEV(Tabelle1419[MP1a])</f>
        <v>0.4156108190858081</v>
      </c>
      <c r="E66" s="1">
        <f>STDEV(Tabelle1419[MP2a])</f>
        <v>0.13784048752090203</v>
      </c>
      <c r="F66" s="1">
        <f>STDEV(Tabelle1419[MP3a])</f>
        <v>9.8247719459969976E-2</v>
      </c>
      <c r="G66" s="1">
        <f>STDEV(Tabelle1419[MP4a])</f>
        <v>5.3455741879327438E-2</v>
      </c>
      <c r="H66" s="1">
        <f>STDEV(Tabelle1419[MP5a])</f>
        <v>6.0317785885405518E-2</v>
      </c>
      <c r="I66" s="1">
        <f>STDEV(Tabelle1419[MP6a])</f>
        <v>4.7527082062880359E-2</v>
      </c>
      <c r="J66" s="1">
        <f>STDEV(Tabelle1419[MP7a])</f>
        <v>2.8382310609877344E-2</v>
      </c>
      <c r="K66" s="1">
        <f>STDEV(Tabelle1419[MP8a])</f>
        <v>0.13217635278405179</v>
      </c>
      <c r="L66" s="1">
        <f>STDEV(Tabelle1419[MP9a])</f>
        <v>0.12059357552339342</v>
      </c>
      <c r="M66" s="1">
        <f>STDEV(Tabelle1419[MP10a])</f>
        <v>0.29073043013509225</v>
      </c>
    </row>
    <row r="123" spans="1:13">
      <c r="C123" t="s">
        <v>33</v>
      </c>
      <c r="D123" t="s">
        <v>97</v>
      </c>
      <c r="E123" t="s">
        <v>98</v>
      </c>
      <c r="F123" t="s">
        <v>99</v>
      </c>
      <c r="G123" t="s">
        <v>100</v>
      </c>
      <c r="H123" t="s">
        <v>101</v>
      </c>
      <c r="I123" t="s">
        <v>102</v>
      </c>
      <c r="J123" t="s">
        <v>103</v>
      </c>
      <c r="K123" t="s">
        <v>104</v>
      </c>
      <c r="L123" t="s">
        <v>105</v>
      </c>
      <c r="M123" t="s">
        <v>106</v>
      </c>
    </row>
    <row r="124" spans="1:13">
      <c r="A124" t="s">
        <v>163</v>
      </c>
      <c r="C124" t="s">
        <v>47</v>
      </c>
      <c r="D124">
        <v>0.81</v>
      </c>
      <c r="E124">
        <v>0.34</v>
      </c>
      <c r="F124">
        <v>0.15</v>
      </c>
      <c r="G124">
        <v>2.1000000000000001E-2</v>
      </c>
      <c r="H124">
        <v>-0.19</v>
      </c>
      <c r="I124">
        <v>-0.23300000000000001</v>
      </c>
      <c r="J124">
        <v>-0.251</v>
      </c>
      <c r="K124">
        <v>-0.17</v>
      </c>
      <c r="L124">
        <v>0.56999999999999995</v>
      </c>
      <c r="M124">
        <v>1.37</v>
      </c>
    </row>
    <row r="125" spans="1:13">
      <c r="C125" t="s">
        <v>161</v>
      </c>
      <c r="D125">
        <v>-0.66</v>
      </c>
      <c r="E125">
        <v>-0.13</v>
      </c>
      <c r="F125">
        <v>-0.38</v>
      </c>
      <c r="G125">
        <v>2.8000000000000001E-2</v>
      </c>
      <c r="H125">
        <v>0</v>
      </c>
      <c r="I125">
        <v>-0.04</v>
      </c>
      <c r="J125">
        <v>-0.16</v>
      </c>
      <c r="K125">
        <v>-0.55000000000000004</v>
      </c>
      <c r="L125">
        <v>0</v>
      </c>
      <c r="M125">
        <v>-0.08</v>
      </c>
    </row>
    <row r="126" spans="1:13">
      <c r="C126" t="s">
        <v>46</v>
      </c>
      <c r="D126">
        <v>1.95</v>
      </c>
      <c r="E126">
        <v>0.72</v>
      </c>
      <c r="F126">
        <v>0.6</v>
      </c>
      <c r="G126">
        <v>2.8000000000000001E-2</v>
      </c>
      <c r="H126">
        <v>-0.29699999999999999</v>
      </c>
      <c r="I126">
        <v>-0.36799999999999999</v>
      </c>
      <c r="J126">
        <v>-0.29299999999999998</v>
      </c>
      <c r="K126">
        <v>0.46</v>
      </c>
      <c r="L126">
        <v>1.31</v>
      </c>
      <c r="M126">
        <v>3</v>
      </c>
    </row>
    <row r="127" spans="1:13">
      <c r="C127" t="s">
        <v>47</v>
      </c>
      <c r="D127">
        <v>0.21</v>
      </c>
      <c r="E127">
        <v>7.0000000000000007E-2</v>
      </c>
      <c r="F127">
        <v>0.05</v>
      </c>
      <c r="G127">
        <v>2.7E-2</v>
      </c>
      <c r="H127">
        <v>0.03</v>
      </c>
      <c r="I127">
        <v>2.4E-2</v>
      </c>
      <c r="J127">
        <v>1.4999999999999999E-2</v>
      </c>
      <c r="K127">
        <v>7.0000000000000007E-2</v>
      </c>
      <c r="L127">
        <v>0.06</v>
      </c>
      <c r="M127">
        <v>0.15</v>
      </c>
    </row>
    <row r="128" spans="1:13">
      <c r="C128" t="s">
        <v>161</v>
      </c>
      <c r="D128">
        <v>0.22</v>
      </c>
      <c r="E128">
        <v>0.06</v>
      </c>
      <c r="F128">
        <v>0.04</v>
      </c>
      <c r="G128">
        <v>2.4E-2</v>
      </c>
      <c r="H128">
        <v>0.05</v>
      </c>
      <c r="I128">
        <v>0.08</v>
      </c>
      <c r="J128">
        <v>0.11</v>
      </c>
      <c r="K128">
        <v>0.11</v>
      </c>
      <c r="L128">
        <v>0.1</v>
      </c>
      <c r="M128">
        <v>0.21</v>
      </c>
    </row>
    <row r="129" spans="1:13">
      <c r="C129" t="s">
        <v>46</v>
      </c>
      <c r="D129">
        <v>0.13</v>
      </c>
      <c r="E129">
        <v>0.06</v>
      </c>
      <c r="F129">
        <v>0.04</v>
      </c>
      <c r="G129">
        <v>1.7000000000000001E-2</v>
      </c>
      <c r="H129">
        <v>1.4E-2</v>
      </c>
      <c r="I129">
        <v>1.4E-2</v>
      </c>
      <c r="J129">
        <v>1.2E-2</v>
      </c>
      <c r="K129">
        <v>0.06</v>
      </c>
      <c r="L129">
        <v>0.04</v>
      </c>
      <c r="M129">
        <v>0.1</v>
      </c>
    </row>
    <row r="132" spans="1:13">
      <c r="A132" t="s">
        <v>162</v>
      </c>
      <c r="C132" t="s">
        <v>47</v>
      </c>
      <c r="D132">
        <v>0.21</v>
      </c>
      <c r="E132">
        <v>7.0000000000000007E-2</v>
      </c>
      <c r="F132">
        <v>0.05</v>
      </c>
      <c r="G132">
        <v>2.7E-2</v>
      </c>
      <c r="H132">
        <v>0.03</v>
      </c>
      <c r="I132">
        <v>2.4E-2</v>
      </c>
      <c r="J132">
        <v>1.4999999999999999E-2</v>
      </c>
      <c r="K132">
        <v>7.0000000000000007E-2</v>
      </c>
      <c r="L132">
        <v>0.06</v>
      </c>
      <c r="M132">
        <v>0.15</v>
      </c>
    </row>
    <row r="133" spans="1:13">
      <c r="C133" t="s">
        <v>161</v>
      </c>
      <c r="D133">
        <v>0.22</v>
      </c>
      <c r="E133">
        <v>0.06</v>
      </c>
      <c r="F133">
        <v>0.04</v>
      </c>
      <c r="G133">
        <v>2.4E-2</v>
      </c>
      <c r="H133">
        <v>0.05</v>
      </c>
      <c r="I133">
        <v>0.08</v>
      </c>
      <c r="J133">
        <v>0.11</v>
      </c>
      <c r="K133">
        <v>0.11</v>
      </c>
      <c r="L133">
        <v>0.1</v>
      </c>
      <c r="M133">
        <v>0.21</v>
      </c>
    </row>
    <row r="134" spans="1:13">
      <c r="C134" t="s">
        <v>46</v>
      </c>
      <c r="D134">
        <v>0.13</v>
      </c>
      <c r="E134">
        <v>0.06</v>
      </c>
      <c r="F134">
        <v>0.04</v>
      </c>
      <c r="G134">
        <v>1.7000000000000001E-2</v>
      </c>
      <c r="H134">
        <v>1.4E-2</v>
      </c>
      <c r="I134">
        <v>1.4E-2</v>
      </c>
      <c r="J134">
        <v>1.2E-2</v>
      </c>
      <c r="K134">
        <v>0.06</v>
      </c>
      <c r="L134">
        <v>0.04</v>
      </c>
      <c r="M134">
        <v>0.1</v>
      </c>
    </row>
  </sheetData>
  <pageMargins left="0.7" right="0.7" top="0.78740157499999996" bottom="0.78740157499999996"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M37"/>
  <sheetViews>
    <sheetView topLeftCell="C16" workbookViewId="0">
      <selection activeCell="P33" sqref="P32:P33"/>
    </sheetView>
  </sheetViews>
  <sheetFormatPr baseColWidth="10" defaultRowHeight="15"/>
  <sheetData>
    <row r="1" spans="1:13" ht="15.75">
      <c r="A1">
        <v>0.46733820729745601</v>
      </c>
      <c r="B1" s="32" t="s">
        <v>77</v>
      </c>
      <c r="C1" s="32" t="s">
        <v>78</v>
      </c>
      <c r="D1" s="32" t="s">
        <v>79</v>
      </c>
      <c r="E1" s="48" t="s">
        <v>126</v>
      </c>
    </row>
    <row r="2" spans="1:13">
      <c r="A2" s="31">
        <f>SQRT(20)</f>
        <v>4.4721359549995796</v>
      </c>
    </row>
    <row r="4" spans="1:13" ht="18.75">
      <c r="G4" s="19" t="s">
        <v>61</v>
      </c>
      <c r="H4" s="28"/>
    </row>
    <row r="6" spans="1:13">
      <c r="C6" s="18" t="s">
        <v>20</v>
      </c>
      <c r="D6" s="11" t="s">
        <v>0</v>
      </c>
      <c r="E6" s="11" t="s">
        <v>1</v>
      </c>
      <c r="F6" s="11" t="s">
        <v>2</v>
      </c>
      <c r="G6" s="11" t="s">
        <v>3</v>
      </c>
      <c r="H6" s="11" t="s">
        <v>4</v>
      </c>
      <c r="I6" s="11" t="s">
        <v>5</v>
      </c>
      <c r="J6" s="11" t="s">
        <v>6</v>
      </c>
      <c r="K6" s="11" t="s">
        <v>7</v>
      </c>
      <c r="L6" s="11" t="s">
        <v>8</v>
      </c>
      <c r="M6" s="12" t="s">
        <v>9</v>
      </c>
    </row>
    <row r="7" spans="1:13">
      <c r="C7">
        <v>1</v>
      </c>
      <c r="D7">
        <v>0.92</v>
      </c>
      <c r="E7">
        <v>0.39</v>
      </c>
      <c r="F7">
        <v>-0.08</v>
      </c>
      <c r="G7">
        <v>-0.03</v>
      </c>
      <c r="H7">
        <v>-0.31</v>
      </c>
      <c r="I7">
        <v>-0.39</v>
      </c>
      <c r="J7">
        <v>-0.28999999999999998</v>
      </c>
      <c r="K7">
        <v>-0.42</v>
      </c>
      <c r="L7">
        <v>0.77</v>
      </c>
      <c r="M7">
        <v>1.17</v>
      </c>
    </row>
    <row r="8" spans="1:13">
      <c r="C8">
        <v>2</v>
      </c>
      <c r="D8">
        <v>0.96</v>
      </c>
      <c r="E8">
        <v>0.39</v>
      </c>
      <c r="F8">
        <v>-0.09</v>
      </c>
      <c r="G8">
        <v>-0.03</v>
      </c>
      <c r="H8">
        <v>-0.28999999999999998</v>
      </c>
      <c r="I8">
        <v>-0.37</v>
      </c>
      <c r="J8">
        <v>-0.27</v>
      </c>
      <c r="K8">
        <v>-0.43</v>
      </c>
      <c r="L8">
        <v>0.67</v>
      </c>
      <c r="M8">
        <v>1.28</v>
      </c>
    </row>
    <row r="9" spans="1:13">
      <c r="C9">
        <v>3</v>
      </c>
      <c r="D9">
        <v>0.95</v>
      </c>
      <c r="E9">
        <v>0.39</v>
      </c>
      <c r="F9">
        <v>-0.1</v>
      </c>
      <c r="G9">
        <v>-0.04</v>
      </c>
      <c r="H9">
        <v>-0.32</v>
      </c>
      <c r="I9">
        <v>-0.4</v>
      </c>
      <c r="J9">
        <v>-0.28000000000000003</v>
      </c>
      <c r="K9">
        <v>-0.42</v>
      </c>
      <c r="L9">
        <v>0.66</v>
      </c>
      <c r="M9">
        <v>1.32</v>
      </c>
    </row>
    <row r="10" spans="1:13">
      <c r="C10">
        <v>4</v>
      </c>
      <c r="D10">
        <v>0.8</v>
      </c>
      <c r="E10">
        <v>0.34</v>
      </c>
      <c r="F10">
        <v>-0.12</v>
      </c>
      <c r="G10">
        <v>-0.03</v>
      </c>
      <c r="H10">
        <v>-0.3</v>
      </c>
      <c r="I10">
        <v>-0.39</v>
      </c>
      <c r="J10">
        <v>-0.28999999999999998</v>
      </c>
      <c r="K10">
        <v>-0.45</v>
      </c>
      <c r="L10">
        <v>0.62</v>
      </c>
      <c r="M10">
        <v>1.2</v>
      </c>
    </row>
    <row r="11" spans="1:13">
      <c r="C11">
        <v>5</v>
      </c>
      <c r="D11">
        <v>0.94</v>
      </c>
      <c r="E11">
        <v>0.43</v>
      </c>
      <c r="F11">
        <v>-0.08</v>
      </c>
      <c r="G11">
        <v>-0.04</v>
      </c>
      <c r="H11">
        <v>-0.3</v>
      </c>
      <c r="I11">
        <v>-0.38</v>
      </c>
      <c r="J11">
        <v>-0.28000000000000003</v>
      </c>
      <c r="K11">
        <v>-0.46</v>
      </c>
      <c r="L11">
        <v>0.56999999999999995</v>
      </c>
      <c r="M11">
        <v>1.19</v>
      </c>
    </row>
    <row r="12" spans="1:13">
      <c r="C12">
        <v>6</v>
      </c>
      <c r="D12">
        <v>0.72</v>
      </c>
      <c r="E12">
        <v>0.37</v>
      </c>
      <c r="F12">
        <v>-0.08</v>
      </c>
      <c r="G12">
        <v>-0.03</v>
      </c>
      <c r="H12">
        <v>-0.3</v>
      </c>
      <c r="I12">
        <v>-0.39</v>
      </c>
      <c r="J12">
        <v>-0.28000000000000003</v>
      </c>
      <c r="K12">
        <v>-0.45</v>
      </c>
      <c r="L12">
        <v>0.6</v>
      </c>
      <c r="M12">
        <v>1.1599999999999999</v>
      </c>
    </row>
    <row r="13" spans="1:13">
      <c r="C13">
        <v>7</v>
      </c>
      <c r="D13">
        <v>0.6</v>
      </c>
      <c r="E13">
        <v>0.25</v>
      </c>
      <c r="F13">
        <v>-0.15</v>
      </c>
      <c r="G13">
        <v>-0.04</v>
      </c>
      <c r="H13">
        <v>-0.31</v>
      </c>
      <c r="I13">
        <v>-0.4</v>
      </c>
      <c r="J13">
        <v>-0.31</v>
      </c>
      <c r="K13">
        <v>-0.47</v>
      </c>
      <c r="L13">
        <v>0.55000000000000004</v>
      </c>
      <c r="M13">
        <v>0.94</v>
      </c>
    </row>
    <row r="14" spans="1:13">
      <c r="C14">
        <v>8</v>
      </c>
      <c r="D14">
        <v>0.75</v>
      </c>
      <c r="E14">
        <v>0.27</v>
      </c>
      <c r="F14">
        <v>-0.14000000000000001</v>
      </c>
      <c r="G14">
        <v>-0.04</v>
      </c>
      <c r="H14">
        <v>-0.3</v>
      </c>
      <c r="I14">
        <v>-0.41</v>
      </c>
      <c r="J14">
        <v>-0.31</v>
      </c>
      <c r="K14">
        <v>-0.43</v>
      </c>
      <c r="L14">
        <v>0.6</v>
      </c>
      <c r="M14">
        <v>1.1299999999999999</v>
      </c>
    </row>
    <row r="15" spans="1:13">
      <c r="C15">
        <v>9</v>
      </c>
      <c r="D15">
        <v>0.84</v>
      </c>
      <c r="E15">
        <v>0.3</v>
      </c>
      <c r="F15">
        <v>-0.11</v>
      </c>
      <c r="G15">
        <v>-0.03</v>
      </c>
      <c r="H15">
        <v>-0.3</v>
      </c>
      <c r="I15">
        <v>-0.4</v>
      </c>
      <c r="J15">
        <v>-0.28999999999999998</v>
      </c>
      <c r="K15">
        <v>-0.4</v>
      </c>
      <c r="L15">
        <v>0.69</v>
      </c>
      <c r="M15">
        <v>1.29</v>
      </c>
    </row>
    <row r="16" spans="1:13">
      <c r="C16">
        <v>10</v>
      </c>
      <c r="D16">
        <v>0.77</v>
      </c>
      <c r="E16">
        <v>0.25</v>
      </c>
      <c r="F16">
        <v>-0.13</v>
      </c>
      <c r="G16">
        <v>-0.01</v>
      </c>
      <c r="H16">
        <v>-0.25</v>
      </c>
      <c r="I16">
        <v>-0.38</v>
      </c>
      <c r="J16">
        <v>-0.31</v>
      </c>
      <c r="K16">
        <v>-0.42</v>
      </c>
      <c r="L16">
        <v>0.66</v>
      </c>
      <c r="M16">
        <v>1.21</v>
      </c>
    </row>
    <row r="17" spans="3:13">
      <c r="C17">
        <v>11</v>
      </c>
      <c r="D17">
        <v>0.75</v>
      </c>
      <c r="E17">
        <v>0.31</v>
      </c>
      <c r="F17">
        <v>-0.09</v>
      </c>
      <c r="G17">
        <v>0</v>
      </c>
      <c r="H17">
        <v>-0.23</v>
      </c>
      <c r="I17">
        <v>-0.35</v>
      </c>
      <c r="J17">
        <v>-0.27</v>
      </c>
      <c r="K17">
        <v>-0.41</v>
      </c>
      <c r="L17">
        <v>0.65</v>
      </c>
      <c r="M17">
        <v>1.26</v>
      </c>
    </row>
    <row r="18" spans="3:13">
      <c r="C18">
        <v>12</v>
      </c>
      <c r="D18">
        <v>0.68</v>
      </c>
      <c r="E18">
        <v>0.23</v>
      </c>
      <c r="F18">
        <v>-0.13</v>
      </c>
      <c r="G18">
        <v>0</v>
      </c>
      <c r="H18">
        <v>-0.2</v>
      </c>
      <c r="I18">
        <v>-0.32</v>
      </c>
      <c r="J18">
        <v>-0.28000000000000003</v>
      </c>
      <c r="K18">
        <v>-0.44</v>
      </c>
      <c r="L18">
        <v>0.59</v>
      </c>
      <c r="M18">
        <v>1.07</v>
      </c>
    </row>
    <row r="19" spans="3:13">
      <c r="C19">
        <v>13</v>
      </c>
      <c r="D19">
        <v>0.73</v>
      </c>
      <c r="E19">
        <v>0.28000000000000003</v>
      </c>
      <c r="F19">
        <v>-0.11</v>
      </c>
      <c r="G19">
        <v>0</v>
      </c>
      <c r="H19">
        <v>-0.22</v>
      </c>
      <c r="I19">
        <v>-0.34</v>
      </c>
      <c r="J19">
        <v>-0.28000000000000003</v>
      </c>
      <c r="K19">
        <v>-0.41</v>
      </c>
      <c r="L19">
        <v>0.66</v>
      </c>
      <c r="M19">
        <v>1.18</v>
      </c>
    </row>
    <row r="20" spans="3:13">
      <c r="C20">
        <v>14</v>
      </c>
      <c r="D20">
        <v>0.64</v>
      </c>
      <c r="E20">
        <v>0.24</v>
      </c>
      <c r="F20">
        <v>-0.12</v>
      </c>
      <c r="G20">
        <v>-0.02</v>
      </c>
      <c r="H20">
        <v>-0.21</v>
      </c>
      <c r="I20">
        <v>-0.34</v>
      </c>
      <c r="J20">
        <v>-0.28000000000000003</v>
      </c>
      <c r="K20">
        <v>-0.45</v>
      </c>
      <c r="L20">
        <v>0.55000000000000004</v>
      </c>
      <c r="M20">
        <v>0.97</v>
      </c>
    </row>
    <row r="21" spans="3:13">
      <c r="C21">
        <v>15</v>
      </c>
      <c r="D21">
        <v>0.78</v>
      </c>
      <c r="E21">
        <v>0.32</v>
      </c>
      <c r="F21">
        <v>-0.09</v>
      </c>
      <c r="G21">
        <v>-0.01</v>
      </c>
      <c r="H21">
        <v>-0.23</v>
      </c>
      <c r="I21">
        <v>-0.35</v>
      </c>
      <c r="J21">
        <v>-0.28000000000000003</v>
      </c>
      <c r="K21">
        <v>-0.43</v>
      </c>
      <c r="L21">
        <v>0.62</v>
      </c>
      <c r="M21">
        <v>1.22</v>
      </c>
    </row>
    <row r="22" spans="3:13">
      <c r="C22">
        <v>16</v>
      </c>
      <c r="D22">
        <v>0.7</v>
      </c>
      <c r="E22">
        <v>0.26</v>
      </c>
      <c r="F22">
        <v>-0.12</v>
      </c>
      <c r="G22">
        <v>0</v>
      </c>
      <c r="H22">
        <v>-0.23</v>
      </c>
      <c r="I22">
        <v>-0.36</v>
      </c>
      <c r="J22">
        <v>-0.28000000000000003</v>
      </c>
      <c r="K22">
        <v>-0.43</v>
      </c>
      <c r="L22">
        <v>0.61</v>
      </c>
      <c r="M22">
        <v>1.1100000000000001</v>
      </c>
    </row>
    <row r="23" spans="3:13">
      <c r="C23">
        <v>17</v>
      </c>
      <c r="D23">
        <v>0.82</v>
      </c>
      <c r="E23">
        <v>0.34</v>
      </c>
      <c r="F23">
        <v>-0.09</v>
      </c>
      <c r="G23">
        <v>-0.01</v>
      </c>
      <c r="H23">
        <v>-0.24</v>
      </c>
      <c r="I23">
        <v>-0.36</v>
      </c>
      <c r="J23">
        <v>-0.28999999999999998</v>
      </c>
      <c r="K23">
        <v>-0.41</v>
      </c>
      <c r="L23">
        <v>0.65</v>
      </c>
      <c r="M23">
        <v>1.21</v>
      </c>
    </row>
    <row r="24" spans="3:13">
      <c r="C24">
        <v>18</v>
      </c>
      <c r="D24">
        <v>0.86</v>
      </c>
      <c r="E24">
        <v>0.38</v>
      </c>
      <c r="F24">
        <v>-0.1</v>
      </c>
      <c r="G24">
        <v>-0.02</v>
      </c>
      <c r="H24">
        <v>-0.25</v>
      </c>
      <c r="I24">
        <v>-0.37</v>
      </c>
      <c r="J24">
        <v>-0.3</v>
      </c>
      <c r="K24">
        <v>-0.42</v>
      </c>
      <c r="L24">
        <v>0.62</v>
      </c>
      <c r="M24">
        <v>1.18</v>
      </c>
    </row>
    <row r="25" spans="3:13">
      <c r="C25">
        <v>19</v>
      </c>
      <c r="D25">
        <v>0.94</v>
      </c>
      <c r="E25">
        <v>0.38</v>
      </c>
      <c r="F25">
        <v>-7.0000000000000007E-2</v>
      </c>
      <c r="G25">
        <v>-0.03</v>
      </c>
      <c r="H25">
        <v>-0.27</v>
      </c>
      <c r="I25">
        <v>-0.39</v>
      </c>
      <c r="J25">
        <v>-0.28999999999999998</v>
      </c>
      <c r="K25">
        <v>-0.41</v>
      </c>
      <c r="L25">
        <v>0.63</v>
      </c>
      <c r="M25">
        <v>1.3</v>
      </c>
    </row>
    <row r="26" spans="3:13">
      <c r="C26">
        <v>20</v>
      </c>
      <c r="D26">
        <v>1.06</v>
      </c>
      <c r="E26">
        <v>0.44</v>
      </c>
      <c r="F26">
        <v>-0.03</v>
      </c>
      <c r="G26">
        <v>-0.02</v>
      </c>
      <c r="H26">
        <v>-0.28999999999999998</v>
      </c>
      <c r="I26">
        <v>-0.4</v>
      </c>
      <c r="J26">
        <v>-0.28000000000000003</v>
      </c>
      <c r="K26">
        <v>-0.4</v>
      </c>
      <c r="L26">
        <v>0.66</v>
      </c>
      <c r="M26">
        <v>1.32</v>
      </c>
    </row>
    <row r="30" spans="3:13">
      <c r="C30" s="2" t="s">
        <v>66</v>
      </c>
      <c r="D30">
        <f t="shared" ref="D30:M30" si="0">AVERAGE(D7:D26)</f>
        <v>0.81049999999999989</v>
      </c>
      <c r="E30">
        <f t="shared" si="0"/>
        <v>0.32800000000000001</v>
      </c>
      <c r="F30">
        <f t="shared" si="0"/>
        <v>-0.10150000000000001</v>
      </c>
      <c r="G30">
        <f t="shared" si="0"/>
        <v>-2.1500000000000009E-2</v>
      </c>
      <c r="H30">
        <f t="shared" si="0"/>
        <v>-0.26750000000000002</v>
      </c>
      <c r="I30">
        <f t="shared" si="0"/>
        <v>-0.3745</v>
      </c>
      <c r="J30">
        <f t="shared" si="0"/>
        <v>-0.28700000000000003</v>
      </c>
      <c r="K30">
        <f t="shared" si="0"/>
        <v>-0.42800000000000005</v>
      </c>
      <c r="L30">
        <f t="shared" si="0"/>
        <v>0.63150000000000006</v>
      </c>
      <c r="M30">
        <f t="shared" si="0"/>
        <v>1.1855</v>
      </c>
    </row>
    <row r="31" spans="3:13">
      <c r="C31" s="2" t="s">
        <v>63</v>
      </c>
      <c r="D31">
        <f t="shared" ref="D31:M31" si="1">STDEV(D7:D26)</f>
        <v>0.12145932825869225</v>
      </c>
      <c r="E31">
        <f t="shared" si="1"/>
        <v>6.6062171674232714E-2</v>
      </c>
      <c r="F31">
        <f t="shared" si="1"/>
        <v>2.7772572611727615E-2</v>
      </c>
      <c r="G31">
        <f t="shared" si="1"/>
        <v>1.4608937423083801E-2</v>
      </c>
      <c r="H31">
        <f t="shared" si="1"/>
        <v>3.8644806282753824E-2</v>
      </c>
      <c r="I31">
        <f t="shared" si="1"/>
        <v>2.5021043774769821E-2</v>
      </c>
      <c r="J31">
        <f t="shared" si="1"/>
        <v>1.218281792655454E-2</v>
      </c>
      <c r="K31">
        <f t="shared" si="1"/>
        <v>1.98944583661936E-2</v>
      </c>
      <c r="L31">
        <f t="shared" si="1"/>
        <v>5.1121629988015636E-2</v>
      </c>
      <c r="M31">
        <f t="shared" si="1"/>
        <v>0.1044018047837549</v>
      </c>
    </row>
    <row r="32" spans="3:13" ht="15.75">
      <c r="C32" s="32" t="s">
        <v>77</v>
      </c>
      <c r="D32">
        <f>D31/A2</f>
        <v>2.7159131448789703E-2</v>
      </c>
      <c r="E32">
        <f>E31/A2</f>
        <v>1.4771950660484543E-2</v>
      </c>
      <c r="F32">
        <f>F31/A2</f>
        <v>6.2101360269871814E-3</v>
      </c>
      <c r="G32">
        <f>G31/A2</f>
        <v>3.2666577157055982E-3</v>
      </c>
      <c r="H32">
        <f>H31/A2</f>
        <v>8.6412413825548498E-3</v>
      </c>
      <c r="I32">
        <f>I31/A2</f>
        <v>5.5948754748383258E-3</v>
      </c>
      <c r="J32">
        <f>J31/A2</f>
        <v>2.7241609041278991E-3</v>
      </c>
      <c r="K32">
        <f>K31/A2</f>
        <v>4.4485361282348293E-3</v>
      </c>
      <c r="L32">
        <f>L31/A2</f>
        <v>1.1431143977379472E-2</v>
      </c>
      <c r="M32">
        <f>M31/A2</f>
        <v>2.3344953247013866E-2</v>
      </c>
    </row>
    <row r="33" spans="3:13" ht="15.75">
      <c r="C33" s="32" t="s">
        <v>78</v>
      </c>
      <c r="D33">
        <f>D31*A1</f>
        <v>5.676258472797048E-2</v>
      </c>
      <c r="E33">
        <f>E31*A1</f>
        <v>3.0873376880412695E-2</v>
      </c>
      <c r="F33">
        <f>F31*A1</f>
        <v>1.2979184296403209E-2</v>
      </c>
      <c r="G33">
        <f>G31*A1</f>
        <v>6.8273146258247003E-3</v>
      </c>
      <c r="H33">
        <f>H31*A1</f>
        <v>1.8060194489539636E-2</v>
      </c>
      <c r="I33">
        <f>I31*A1</f>
        <v>1.16932897424121E-2</v>
      </c>
      <c r="J33">
        <f>J31*A1</f>
        <v>5.6934962896273084E-3</v>
      </c>
      <c r="K33">
        <f>K31*A1</f>
        <v>9.297440508010792E-3</v>
      </c>
      <c r="L33">
        <f>L31*A1</f>
        <v>2.3891090912723095E-2</v>
      </c>
      <c r="M33">
        <f>M31*A1</f>
        <v>4.879095228625898E-2</v>
      </c>
    </row>
    <row r="34" spans="3:13" ht="15.75">
      <c r="C34" s="32" t="s">
        <v>79</v>
      </c>
      <c r="D34">
        <v>0.06</v>
      </c>
      <c r="E34">
        <v>0.04</v>
      </c>
      <c r="F34">
        <v>0.08</v>
      </c>
      <c r="G34">
        <v>7.0000000000000001E-3</v>
      </c>
      <c r="H34">
        <v>1.9E-2</v>
      </c>
      <c r="I34">
        <v>1.2E-2</v>
      </c>
      <c r="J34">
        <v>6.0000000000000001E-3</v>
      </c>
      <c r="K34">
        <v>0.01</v>
      </c>
      <c r="L34">
        <v>2.4E-2</v>
      </c>
      <c r="M34">
        <v>0.05</v>
      </c>
    </row>
    <row r="35" spans="3:13" ht="15.75">
      <c r="C35" s="48" t="s">
        <v>126</v>
      </c>
      <c r="D35">
        <v>0.81</v>
      </c>
      <c r="E35">
        <v>0.33</v>
      </c>
      <c r="F35">
        <v>-0.14000000000000001</v>
      </c>
      <c r="G35">
        <v>-2.1999999999999999E-2</v>
      </c>
      <c r="H35">
        <v>-0.26800000000000002</v>
      </c>
      <c r="I35">
        <v>-0.375</v>
      </c>
      <c r="J35">
        <v>-0.28699999999999998</v>
      </c>
      <c r="K35">
        <v>-0.43</v>
      </c>
      <c r="L35">
        <v>0.63200000000000001</v>
      </c>
      <c r="M35">
        <v>1.19</v>
      </c>
    </row>
    <row r="36" spans="3:13" ht="15.75">
      <c r="C36" s="32" t="s">
        <v>109</v>
      </c>
      <c r="D36">
        <f t="shared" ref="D36:M36" si="2">ABS(ABS(MIN(D7:D26)-ABS(MAX(D7:D26))))</f>
        <v>0.46000000000000008</v>
      </c>
      <c r="E36">
        <f t="shared" si="2"/>
        <v>0.21</v>
      </c>
      <c r="F36">
        <f t="shared" si="2"/>
        <v>0.18</v>
      </c>
      <c r="G36">
        <f t="shared" si="2"/>
        <v>0.04</v>
      </c>
      <c r="H36">
        <f t="shared" si="2"/>
        <v>0.52</v>
      </c>
      <c r="I36">
        <f t="shared" si="2"/>
        <v>0.73</v>
      </c>
      <c r="J36">
        <f t="shared" si="2"/>
        <v>0.58000000000000007</v>
      </c>
      <c r="K36">
        <f t="shared" si="2"/>
        <v>0.87</v>
      </c>
      <c r="L36">
        <f t="shared" si="2"/>
        <v>0.21999999999999997</v>
      </c>
      <c r="M36">
        <f t="shared" si="2"/>
        <v>0.38000000000000012</v>
      </c>
    </row>
    <row r="37" spans="3:13">
      <c r="C37" s="37" t="s">
        <v>108</v>
      </c>
      <c r="D37">
        <f>MAX(D36:M36)</f>
        <v>0.87</v>
      </c>
    </row>
  </sheetData>
  <pageMargins left="0.7" right="0.7" top="0.78740157499999996" bottom="0.78740157499999996"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dimension ref="A1:L33"/>
  <sheetViews>
    <sheetView topLeftCell="A13" workbookViewId="0">
      <selection activeCell="N17" sqref="N17"/>
    </sheetView>
  </sheetViews>
  <sheetFormatPr baseColWidth="10" defaultRowHeight="15"/>
  <sheetData>
    <row r="1" spans="1:12" ht="15.75">
      <c r="A1">
        <v>0.46733820729745601</v>
      </c>
      <c r="B1" s="32" t="s">
        <v>77</v>
      </c>
      <c r="C1" s="32" t="s">
        <v>78</v>
      </c>
      <c r="D1" s="32" t="s">
        <v>79</v>
      </c>
    </row>
    <row r="2" spans="1:12" ht="18.75">
      <c r="A2" s="31">
        <f>SQRT(20)</f>
        <v>4.4721359549995796</v>
      </c>
      <c r="H2" s="19" t="s">
        <v>62</v>
      </c>
    </row>
    <row r="4" spans="1:12">
      <c r="D4" s="25" t="s">
        <v>20</v>
      </c>
      <c r="E4" s="26" t="s">
        <v>11</v>
      </c>
      <c r="F4" s="26" t="s">
        <v>13</v>
      </c>
      <c r="G4" s="26" t="s">
        <v>14</v>
      </c>
      <c r="H4" s="26" t="s">
        <v>15</v>
      </c>
      <c r="I4" s="26" t="s">
        <v>16</v>
      </c>
      <c r="J4" s="26" t="s">
        <v>12</v>
      </c>
      <c r="K4" s="26" t="s">
        <v>17</v>
      </c>
      <c r="L4" s="26" t="s">
        <v>18</v>
      </c>
    </row>
    <row r="5" spans="1:12">
      <c r="D5">
        <v>1</v>
      </c>
      <c r="E5">
        <v>-0.99</v>
      </c>
      <c r="F5">
        <v>-1.41</v>
      </c>
      <c r="G5">
        <v>-0.76</v>
      </c>
      <c r="H5">
        <v>-1.0900000000000001</v>
      </c>
      <c r="I5">
        <v>-1.06</v>
      </c>
      <c r="J5">
        <v>-0.83</v>
      </c>
      <c r="K5">
        <v>-1</v>
      </c>
      <c r="L5">
        <v>-1.47</v>
      </c>
    </row>
    <row r="6" spans="1:12">
      <c r="D6">
        <v>2</v>
      </c>
      <c r="E6">
        <v>-1.01</v>
      </c>
      <c r="F6">
        <v>-1.44</v>
      </c>
      <c r="G6">
        <v>-0.77</v>
      </c>
      <c r="H6">
        <v>-1.0900000000000001</v>
      </c>
      <c r="I6">
        <v>-1.1000000000000001</v>
      </c>
      <c r="J6">
        <v>-0.88</v>
      </c>
      <c r="K6">
        <v>-1.04</v>
      </c>
      <c r="L6">
        <v>-1.35</v>
      </c>
    </row>
    <row r="7" spans="1:12">
      <c r="D7">
        <v>3</v>
      </c>
      <c r="E7">
        <v>-1.01</v>
      </c>
      <c r="F7">
        <v>-1.43</v>
      </c>
      <c r="G7">
        <v>-0.78</v>
      </c>
      <c r="H7">
        <v>-1.1000000000000001</v>
      </c>
      <c r="I7">
        <v>-1.1000000000000001</v>
      </c>
      <c r="J7">
        <v>-0.87</v>
      </c>
      <c r="K7">
        <v>-1</v>
      </c>
      <c r="L7">
        <v>-1.27</v>
      </c>
    </row>
    <row r="8" spans="1:12">
      <c r="D8">
        <v>4</v>
      </c>
      <c r="E8">
        <v>-1.01</v>
      </c>
      <c r="F8">
        <v>-1.41</v>
      </c>
      <c r="G8">
        <v>-0.74</v>
      </c>
      <c r="H8">
        <v>-1.06</v>
      </c>
      <c r="I8">
        <v>-1.04</v>
      </c>
      <c r="J8">
        <v>-0.84</v>
      </c>
      <c r="K8">
        <v>-0.99</v>
      </c>
      <c r="L8">
        <v>-1.3</v>
      </c>
    </row>
    <row r="9" spans="1:12">
      <c r="D9">
        <v>5</v>
      </c>
      <c r="E9">
        <v>-1.0900000000000001</v>
      </c>
      <c r="F9">
        <v>-1.42</v>
      </c>
      <c r="G9">
        <v>-0.74</v>
      </c>
      <c r="H9">
        <v>-1.06</v>
      </c>
      <c r="I9">
        <v>-1.05</v>
      </c>
      <c r="J9">
        <v>-0.85</v>
      </c>
      <c r="K9">
        <v>-0.99</v>
      </c>
      <c r="L9">
        <v>-1.3</v>
      </c>
    </row>
    <row r="10" spans="1:12">
      <c r="D10">
        <v>6</v>
      </c>
      <c r="E10">
        <v>-1</v>
      </c>
      <c r="F10">
        <v>-1.43</v>
      </c>
      <c r="G10">
        <v>-0.77</v>
      </c>
      <c r="H10">
        <v>-1.1100000000000001</v>
      </c>
      <c r="I10">
        <v>-1.1000000000000001</v>
      </c>
      <c r="J10">
        <v>-0.87</v>
      </c>
      <c r="K10">
        <v>-1</v>
      </c>
      <c r="L10">
        <v>-1.3</v>
      </c>
    </row>
    <row r="11" spans="1:12">
      <c r="D11">
        <v>7</v>
      </c>
      <c r="E11">
        <v>-0.97</v>
      </c>
      <c r="F11">
        <v>-1.38</v>
      </c>
      <c r="G11">
        <v>-0.71</v>
      </c>
      <c r="H11">
        <v>-1.03</v>
      </c>
      <c r="I11">
        <v>-1.02</v>
      </c>
      <c r="J11">
        <v>-0.8</v>
      </c>
      <c r="K11">
        <v>-0.99</v>
      </c>
      <c r="L11">
        <v>-1.3</v>
      </c>
    </row>
    <row r="12" spans="1:12">
      <c r="D12">
        <v>8</v>
      </c>
      <c r="E12">
        <v>-0.98</v>
      </c>
      <c r="F12">
        <v>-1.42</v>
      </c>
      <c r="G12">
        <v>-0.72</v>
      </c>
      <c r="H12">
        <v>-1.04</v>
      </c>
      <c r="I12">
        <v>-1</v>
      </c>
      <c r="J12">
        <v>-0.81</v>
      </c>
      <c r="K12">
        <v>-0.98</v>
      </c>
      <c r="L12">
        <v>-1.26</v>
      </c>
    </row>
    <row r="13" spans="1:12">
      <c r="D13">
        <v>9</v>
      </c>
      <c r="E13">
        <v>-0.96</v>
      </c>
      <c r="F13">
        <v>-1.43</v>
      </c>
      <c r="G13">
        <v>-0.72</v>
      </c>
      <c r="H13">
        <v>-1.04</v>
      </c>
      <c r="I13">
        <v>-1.03</v>
      </c>
      <c r="J13">
        <v>-0.84</v>
      </c>
      <c r="K13">
        <v>-1.03</v>
      </c>
      <c r="L13">
        <v>-1.29</v>
      </c>
    </row>
    <row r="14" spans="1:12">
      <c r="D14">
        <v>10</v>
      </c>
      <c r="E14">
        <v>-0.98</v>
      </c>
      <c r="F14">
        <v>-1.44</v>
      </c>
      <c r="G14">
        <v>-0.72</v>
      </c>
      <c r="H14">
        <v>-1.06</v>
      </c>
      <c r="I14">
        <v>-1.01</v>
      </c>
      <c r="J14">
        <v>-0.82</v>
      </c>
      <c r="K14">
        <v>-1</v>
      </c>
      <c r="L14">
        <v>-1.29</v>
      </c>
    </row>
    <row r="15" spans="1:12">
      <c r="D15">
        <v>11</v>
      </c>
      <c r="E15">
        <v>-1.01</v>
      </c>
      <c r="F15">
        <v>-1.46</v>
      </c>
      <c r="G15">
        <v>-0.72</v>
      </c>
      <c r="H15">
        <v>-1.06</v>
      </c>
      <c r="I15">
        <v>-1.03</v>
      </c>
      <c r="J15">
        <v>-0.83</v>
      </c>
      <c r="K15">
        <v>-1.01</v>
      </c>
      <c r="L15">
        <v>-1.28</v>
      </c>
    </row>
    <row r="16" spans="1:12">
      <c r="D16">
        <v>12</v>
      </c>
      <c r="E16">
        <v>-1.04</v>
      </c>
      <c r="F16">
        <v>-1.46</v>
      </c>
      <c r="G16">
        <v>-0.71</v>
      </c>
      <c r="H16">
        <v>-1.04</v>
      </c>
      <c r="I16">
        <v>-0.99</v>
      </c>
      <c r="J16">
        <v>-0.79</v>
      </c>
      <c r="K16">
        <v>-1.02</v>
      </c>
      <c r="L16">
        <v>-1.28</v>
      </c>
    </row>
    <row r="17" spans="4:12">
      <c r="D17">
        <v>13</v>
      </c>
      <c r="E17">
        <v>-1.01</v>
      </c>
      <c r="F17">
        <v>-1.46</v>
      </c>
      <c r="G17">
        <v>-0.75</v>
      </c>
      <c r="H17">
        <v>-1.05</v>
      </c>
      <c r="I17">
        <v>-1.01</v>
      </c>
      <c r="J17">
        <v>-0.81</v>
      </c>
      <c r="K17">
        <v>-1.04</v>
      </c>
      <c r="L17">
        <v>-1.33</v>
      </c>
    </row>
    <row r="18" spans="4:12">
      <c r="D18">
        <v>14</v>
      </c>
      <c r="E18">
        <v>-1.01</v>
      </c>
      <c r="F18">
        <v>-1.44</v>
      </c>
      <c r="G18">
        <v>-0.7</v>
      </c>
      <c r="H18">
        <v>-1.02</v>
      </c>
      <c r="I18">
        <v>-1</v>
      </c>
      <c r="J18">
        <v>-0.8</v>
      </c>
      <c r="K18">
        <v>-1.01</v>
      </c>
      <c r="L18">
        <v>-1.33</v>
      </c>
    </row>
    <row r="19" spans="4:12">
      <c r="D19">
        <v>15</v>
      </c>
      <c r="E19">
        <v>-1</v>
      </c>
      <c r="F19">
        <v>-1.43</v>
      </c>
      <c r="G19">
        <v>-0.71</v>
      </c>
      <c r="H19">
        <v>-1.03</v>
      </c>
      <c r="I19">
        <v>-1.02</v>
      </c>
      <c r="J19">
        <v>-0.81</v>
      </c>
      <c r="K19">
        <v>-1.03</v>
      </c>
      <c r="L19">
        <v>-1.29</v>
      </c>
    </row>
    <row r="20" spans="4:12">
      <c r="D20">
        <v>16</v>
      </c>
      <c r="E20">
        <v>-0.97</v>
      </c>
      <c r="F20">
        <v>-1.43</v>
      </c>
      <c r="G20">
        <v>-0.71</v>
      </c>
      <c r="H20">
        <v>-1.02</v>
      </c>
      <c r="I20">
        <v>-1</v>
      </c>
      <c r="J20">
        <v>-0.79</v>
      </c>
      <c r="K20">
        <v>-1.03</v>
      </c>
      <c r="L20">
        <v>-1.29</v>
      </c>
    </row>
    <row r="21" spans="4:12">
      <c r="D21">
        <v>17</v>
      </c>
      <c r="E21">
        <v>-0.99</v>
      </c>
      <c r="F21">
        <v>-1.44</v>
      </c>
      <c r="G21">
        <v>-0.72</v>
      </c>
      <c r="H21">
        <v>-1.07</v>
      </c>
      <c r="I21">
        <v>-1.05</v>
      </c>
      <c r="J21">
        <v>-0.82</v>
      </c>
      <c r="K21">
        <v>-1.03</v>
      </c>
      <c r="L21">
        <v>-1.33</v>
      </c>
    </row>
    <row r="22" spans="4:12">
      <c r="D22">
        <v>18</v>
      </c>
      <c r="E22">
        <v>-1.08</v>
      </c>
      <c r="F22">
        <v>-1.44</v>
      </c>
      <c r="G22">
        <v>-0.72</v>
      </c>
      <c r="H22">
        <v>-1.03</v>
      </c>
      <c r="I22">
        <v>-1.01</v>
      </c>
      <c r="J22">
        <v>-0.81</v>
      </c>
      <c r="K22">
        <v>-1.01</v>
      </c>
      <c r="L22">
        <v>-1.32</v>
      </c>
    </row>
    <row r="23" spans="4:12">
      <c r="D23">
        <v>19</v>
      </c>
      <c r="E23">
        <v>-1</v>
      </c>
      <c r="F23">
        <v>-1.47</v>
      </c>
      <c r="G23">
        <v>-0.75</v>
      </c>
      <c r="H23">
        <v>-1.08</v>
      </c>
      <c r="I23">
        <v>-1.07</v>
      </c>
      <c r="J23">
        <v>-0.83</v>
      </c>
      <c r="K23">
        <v>-1.03</v>
      </c>
      <c r="L23">
        <v>-1.29</v>
      </c>
    </row>
    <row r="24" spans="4:12">
      <c r="D24">
        <v>20</v>
      </c>
      <c r="E24">
        <v>-1</v>
      </c>
      <c r="F24">
        <v>-1.46</v>
      </c>
      <c r="G24">
        <v>-0.77</v>
      </c>
      <c r="H24">
        <v>-1.1000000000000001</v>
      </c>
      <c r="I24">
        <v>-1.07</v>
      </c>
      <c r="J24">
        <v>-0.87</v>
      </c>
      <c r="K24">
        <v>-1.07</v>
      </c>
      <c r="L24">
        <v>-1.31</v>
      </c>
    </row>
    <row r="27" spans="4:12">
      <c r="D27" s="2" t="s">
        <v>25</v>
      </c>
      <c r="E27">
        <f t="shared" ref="E27:L27" si="0">AVERAGE(E5:E24)</f>
        <v>-1.0055000000000001</v>
      </c>
      <c r="F27">
        <f t="shared" si="0"/>
        <v>-1.4350000000000001</v>
      </c>
      <c r="G27">
        <f t="shared" si="0"/>
        <v>-0.73450000000000004</v>
      </c>
      <c r="H27">
        <f t="shared" si="0"/>
        <v>-1.0590000000000004</v>
      </c>
      <c r="I27">
        <f t="shared" si="0"/>
        <v>-1.038</v>
      </c>
      <c r="J27">
        <f t="shared" si="0"/>
        <v>-0.82850000000000024</v>
      </c>
      <c r="K27">
        <f t="shared" si="0"/>
        <v>-1.0150000000000001</v>
      </c>
      <c r="L27">
        <f t="shared" si="0"/>
        <v>-1.3089999999999995</v>
      </c>
    </row>
    <row r="28" spans="4:12">
      <c r="D28" s="29" t="s">
        <v>63</v>
      </c>
      <c r="E28">
        <f t="shared" ref="E28:L28" si="1">STDEV(E5:E24)</f>
        <v>3.2843328249833596E-2</v>
      </c>
      <c r="F28">
        <f t="shared" si="1"/>
        <v>2.1398475105532781E-2</v>
      </c>
      <c r="G28">
        <f t="shared" si="1"/>
        <v>2.5021043774769838E-2</v>
      </c>
      <c r="H28">
        <f t="shared" si="1"/>
        <v>2.8265657049165761E-2</v>
      </c>
      <c r="I28">
        <f t="shared" si="1"/>
        <v>3.5629674208593719E-2</v>
      </c>
      <c r="J28">
        <f t="shared" si="1"/>
        <v>2.7772572611727619E-2</v>
      </c>
      <c r="K28">
        <f t="shared" si="1"/>
        <v>2.2360679774997918E-2</v>
      </c>
      <c r="L28">
        <f t="shared" si="1"/>
        <v>4.3997607590461209E-2</v>
      </c>
    </row>
    <row r="29" spans="4:12" ht="15.75">
      <c r="D29" s="32" t="s">
        <v>77</v>
      </c>
      <c r="E29">
        <f>E28/A2</f>
        <v>7.343991457396711E-3</v>
      </c>
      <c r="F29">
        <f>F28/A2</f>
        <v>4.7848444950808278E-3</v>
      </c>
      <c r="G29">
        <f>G28/A2</f>
        <v>5.5948754748383293E-3</v>
      </c>
      <c r="H29">
        <f>H28/A2</f>
        <v>6.3203930590630753E-3</v>
      </c>
      <c r="I29">
        <f>I28/A2</f>
        <v>7.9670373546586581E-3</v>
      </c>
      <c r="J29">
        <f>J28/A2</f>
        <v>6.2101360269871822E-3</v>
      </c>
      <c r="K29">
        <f>K28/A2</f>
        <v>5.0000000000000044E-3</v>
      </c>
      <c r="L29">
        <f>L28/A2</f>
        <v>9.8381641419631981E-3</v>
      </c>
    </row>
    <row r="30" spans="4:12" ht="15.75">
      <c r="D30" s="32" t="s">
        <v>78</v>
      </c>
      <c r="E30">
        <f>E28*A1</f>
        <v>1.5348942145959126E-2</v>
      </c>
      <c r="F30">
        <f>F28*A1</f>
        <v>1.000032499471893E-2</v>
      </c>
      <c r="G30">
        <f>G28*A1</f>
        <v>1.1693289742412108E-2</v>
      </c>
      <c r="H30">
        <f>H28*A1</f>
        <v>1.3209621493441827E-2</v>
      </c>
      <c r="I30">
        <f>I28*A1</f>
        <v>1.6651108071236594E-2</v>
      </c>
      <c r="J30">
        <f>J28*A1</f>
        <v>1.2979184296403211E-2</v>
      </c>
      <c r="K30">
        <f>K28*A1</f>
        <v>1.045000000000001E-2</v>
      </c>
      <c r="L30">
        <f>L28*A1</f>
        <v>2.0561763056703083E-2</v>
      </c>
    </row>
    <row r="31" spans="4:12" ht="15.75">
      <c r="D31" s="32" t="s">
        <v>79</v>
      </c>
      <c r="E31">
        <v>1.6E-2</v>
      </c>
      <c r="F31">
        <v>1.0999999999999999E-2</v>
      </c>
      <c r="G31">
        <v>1.2E-2</v>
      </c>
      <c r="H31">
        <v>1.4E-2</v>
      </c>
      <c r="I31">
        <v>1.7000000000000001E-2</v>
      </c>
      <c r="J31">
        <v>1.2999999999999999E-2</v>
      </c>
      <c r="K31">
        <v>1.0999999999999999E-2</v>
      </c>
      <c r="L31">
        <v>2.1000000000000001E-2</v>
      </c>
    </row>
    <row r="32" spans="4:12" ht="15.75">
      <c r="D32" s="32" t="s">
        <v>109</v>
      </c>
      <c r="E32">
        <f>ABS(ABS(MIN(E5:E24)-ABS(MAX(E5:E24))))</f>
        <v>2.0499999999999998</v>
      </c>
      <c r="F32">
        <f t="shared" ref="F32:L32" si="2">ABS(ABS(MIN(F5:F24)-ABS(MAX(F5:F24))))</f>
        <v>2.8499999999999996</v>
      </c>
      <c r="G32">
        <f t="shared" si="2"/>
        <v>1.48</v>
      </c>
      <c r="H32">
        <f t="shared" si="2"/>
        <v>2.13</v>
      </c>
      <c r="I32">
        <f t="shared" si="2"/>
        <v>2.09</v>
      </c>
      <c r="J32">
        <f t="shared" si="2"/>
        <v>1.67</v>
      </c>
      <c r="K32">
        <f t="shared" si="2"/>
        <v>2.0499999999999998</v>
      </c>
      <c r="L32">
        <f t="shared" si="2"/>
        <v>2.73</v>
      </c>
    </row>
    <row r="33" spans="4:5">
      <c r="D33" s="37" t="s">
        <v>108</v>
      </c>
      <c r="E33">
        <f>MAX(E32:L32)</f>
        <v>2.8499999999999996</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dimension ref="A1:N36"/>
  <sheetViews>
    <sheetView topLeftCell="A25" workbookViewId="0">
      <selection activeCell="E6" sqref="E6:N25"/>
    </sheetView>
  </sheetViews>
  <sheetFormatPr baseColWidth="10" defaultRowHeight="15"/>
  <sheetData>
    <row r="1" spans="1:14" ht="15.75">
      <c r="A1">
        <v>0.46733820729745601</v>
      </c>
      <c r="B1" s="32" t="s">
        <v>77</v>
      </c>
      <c r="C1" s="32" t="s">
        <v>78</v>
      </c>
      <c r="D1" s="32" t="s">
        <v>79</v>
      </c>
    </row>
    <row r="2" spans="1:14" ht="18.75">
      <c r="A2" s="31">
        <f>SQRT(20)</f>
        <v>4.4721359549995796</v>
      </c>
      <c r="F2" s="19" t="s">
        <v>64</v>
      </c>
      <c r="G2" s="19"/>
    </row>
    <row r="5" spans="1:14">
      <c r="D5" s="18" t="s">
        <v>20</v>
      </c>
      <c r="E5" s="11" t="s">
        <v>0</v>
      </c>
      <c r="F5" s="11" t="s">
        <v>1</v>
      </c>
      <c r="G5" s="11" t="s">
        <v>2</v>
      </c>
      <c r="H5" s="11" t="s">
        <v>3</v>
      </c>
      <c r="I5" s="11" t="s">
        <v>4</v>
      </c>
      <c r="J5" s="11" t="s">
        <v>5</v>
      </c>
      <c r="K5" s="11" t="s">
        <v>6</v>
      </c>
      <c r="L5" s="11" t="s">
        <v>7</v>
      </c>
      <c r="M5" s="11" t="s">
        <v>8</v>
      </c>
      <c r="N5" s="12" t="s">
        <v>9</v>
      </c>
    </row>
    <row r="6" spans="1:14">
      <c r="D6">
        <v>1</v>
      </c>
      <c r="E6">
        <v>2.59</v>
      </c>
      <c r="F6">
        <v>1</v>
      </c>
      <c r="G6">
        <v>0.19</v>
      </c>
      <c r="H6">
        <v>-0.04</v>
      </c>
      <c r="I6">
        <v>-0.39</v>
      </c>
      <c r="J6">
        <v>-0.48</v>
      </c>
      <c r="K6">
        <v>-0.3</v>
      </c>
      <c r="L6">
        <v>-0.2</v>
      </c>
      <c r="M6">
        <v>1.1200000000000001</v>
      </c>
      <c r="N6">
        <v>2.77</v>
      </c>
    </row>
    <row r="7" spans="1:14">
      <c r="D7">
        <v>2</v>
      </c>
      <c r="E7">
        <v>2.27</v>
      </c>
      <c r="F7">
        <v>0.96</v>
      </c>
      <c r="G7">
        <v>0.24</v>
      </c>
      <c r="H7">
        <v>-0.04</v>
      </c>
      <c r="I7">
        <v>-0.41</v>
      </c>
      <c r="J7">
        <v>-0.5</v>
      </c>
      <c r="K7">
        <v>-0.3</v>
      </c>
      <c r="L7">
        <v>-0.16</v>
      </c>
      <c r="M7">
        <v>1.1599999999999999</v>
      </c>
      <c r="N7">
        <v>2.74</v>
      </c>
    </row>
    <row r="8" spans="1:14">
      <c r="D8">
        <v>3</v>
      </c>
      <c r="E8">
        <v>2.29</v>
      </c>
      <c r="F8">
        <v>0.9</v>
      </c>
      <c r="G8">
        <v>0.21</v>
      </c>
      <c r="H8">
        <v>-0.05</v>
      </c>
      <c r="I8">
        <v>-0.42</v>
      </c>
      <c r="J8">
        <v>-0.52</v>
      </c>
      <c r="K8">
        <v>-0.31</v>
      </c>
      <c r="L8">
        <v>-0.17</v>
      </c>
      <c r="M8">
        <v>1.22</v>
      </c>
      <c r="N8">
        <v>2.82</v>
      </c>
    </row>
    <row r="9" spans="1:14">
      <c r="D9">
        <v>4</v>
      </c>
      <c r="E9">
        <v>2.29</v>
      </c>
      <c r="F9">
        <v>0.92</v>
      </c>
      <c r="G9">
        <v>0.22</v>
      </c>
      <c r="H9">
        <v>-0.04</v>
      </c>
      <c r="I9">
        <v>-0.4</v>
      </c>
      <c r="J9">
        <v>-0.49</v>
      </c>
      <c r="K9">
        <v>-0.28000000000000003</v>
      </c>
      <c r="L9">
        <v>-0.16</v>
      </c>
      <c r="M9">
        <v>1.21</v>
      </c>
      <c r="N9">
        <v>2.8</v>
      </c>
    </row>
    <row r="10" spans="1:14">
      <c r="D10">
        <v>5</v>
      </c>
      <c r="E10">
        <v>2.16</v>
      </c>
      <c r="F10">
        <v>0.89</v>
      </c>
      <c r="G10">
        <v>0.19</v>
      </c>
      <c r="H10">
        <v>-0.05</v>
      </c>
      <c r="I10">
        <v>-0.41</v>
      </c>
      <c r="J10">
        <v>-0.5</v>
      </c>
      <c r="K10">
        <v>-0.28999999999999998</v>
      </c>
      <c r="L10">
        <v>-0.22</v>
      </c>
      <c r="M10">
        <v>1.08</v>
      </c>
      <c r="N10">
        <v>2.66</v>
      </c>
    </row>
    <row r="11" spans="1:14">
      <c r="D11">
        <v>6</v>
      </c>
      <c r="E11">
        <v>2.17</v>
      </c>
      <c r="F11">
        <v>0.9</v>
      </c>
      <c r="G11">
        <v>0.2</v>
      </c>
      <c r="H11">
        <v>-7.0000000000000007E-2</v>
      </c>
      <c r="I11">
        <v>-0.45</v>
      </c>
      <c r="J11">
        <v>-0.53</v>
      </c>
      <c r="K11">
        <v>-0.34</v>
      </c>
      <c r="L11">
        <v>-0.19</v>
      </c>
      <c r="M11">
        <v>1.17</v>
      </c>
      <c r="N11">
        <v>2.79</v>
      </c>
    </row>
    <row r="12" spans="1:14">
      <c r="D12">
        <v>7</v>
      </c>
      <c r="E12">
        <v>2.34</v>
      </c>
      <c r="F12">
        <v>0.86</v>
      </c>
      <c r="G12">
        <v>0.2</v>
      </c>
      <c r="H12">
        <v>-0.05</v>
      </c>
      <c r="I12">
        <v>-0.42</v>
      </c>
      <c r="J12">
        <v>-0.51</v>
      </c>
      <c r="K12">
        <v>-0.32</v>
      </c>
      <c r="L12">
        <v>-0.19</v>
      </c>
      <c r="M12">
        <v>1.17</v>
      </c>
      <c r="N12">
        <v>2.72</v>
      </c>
    </row>
    <row r="13" spans="1:14">
      <c r="D13">
        <v>8</v>
      </c>
      <c r="E13">
        <v>2.54</v>
      </c>
      <c r="F13">
        <v>0.94</v>
      </c>
      <c r="G13">
        <v>0.25</v>
      </c>
      <c r="H13">
        <v>-0.05</v>
      </c>
      <c r="I13">
        <v>-0.43</v>
      </c>
      <c r="J13">
        <v>-0.52</v>
      </c>
      <c r="K13">
        <v>-0.28999999999999998</v>
      </c>
      <c r="L13">
        <v>-0.15</v>
      </c>
      <c r="M13">
        <v>1.22</v>
      </c>
      <c r="N13">
        <v>2.9</v>
      </c>
    </row>
    <row r="14" spans="1:14">
      <c r="D14">
        <v>9</v>
      </c>
      <c r="E14">
        <v>2.63</v>
      </c>
      <c r="F14">
        <v>0.95</v>
      </c>
      <c r="G14">
        <v>0.27</v>
      </c>
      <c r="H14">
        <v>-0.03</v>
      </c>
      <c r="I14">
        <v>-0.42</v>
      </c>
      <c r="J14">
        <v>-0.51</v>
      </c>
      <c r="K14">
        <v>-0.28999999999999998</v>
      </c>
      <c r="L14">
        <v>-0.16</v>
      </c>
      <c r="M14">
        <v>1.19</v>
      </c>
      <c r="N14">
        <v>2.81</v>
      </c>
    </row>
    <row r="15" spans="1:14">
      <c r="D15">
        <v>10</v>
      </c>
      <c r="E15">
        <v>2.6</v>
      </c>
      <c r="F15">
        <v>0.95</v>
      </c>
      <c r="G15">
        <v>0.27</v>
      </c>
      <c r="H15">
        <v>-0.04</v>
      </c>
      <c r="I15">
        <v>-0.41</v>
      </c>
      <c r="J15">
        <v>-0.51</v>
      </c>
      <c r="K15">
        <v>-0.28999999999999998</v>
      </c>
      <c r="L15">
        <v>-0.11</v>
      </c>
      <c r="M15">
        <v>1.23</v>
      </c>
      <c r="N15">
        <v>2.88</v>
      </c>
    </row>
    <row r="16" spans="1:14">
      <c r="D16">
        <v>11</v>
      </c>
      <c r="E16">
        <v>2.5299999999999998</v>
      </c>
      <c r="F16">
        <v>0.96</v>
      </c>
      <c r="G16">
        <v>0.28999999999999998</v>
      </c>
      <c r="H16">
        <v>-0.05</v>
      </c>
      <c r="I16">
        <v>-0.42</v>
      </c>
      <c r="J16">
        <v>-0.51</v>
      </c>
      <c r="K16">
        <v>-0.28999999999999998</v>
      </c>
      <c r="L16">
        <v>-0.18</v>
      </c>
      <c r="M16">
        <v>1.1599999999999999</v>
      </c>
      <c r="N16">
        <v>2.74</v>
      </c>
    </row>
    <row r="17" spans="4:14">
      <c r="D17">
        <v>12</v>
      </c>
      <c r="E17">
        <v>2.35</v>
      </c>
      <c r="F17">
        <v>0.89</v>
      </c>
      <c r="G17">
        <v>0.19</v>
      </c>
      <c r="H17">
        <v>-0.04</v>
      </c>
      <c r="I17">
        <v>-0.42</v>
      </c>
      <c r="J17">
        <v>-0.5</v>
      </c>
      <c r="K17">
        <v>-0.28999999999999998</v>
      </c>
      <c r="L17">
        <v>-0.19</v>
      </c>
      <c r="M17">
        <v>1.17</v>
      </c>
      <c r="N17">
        <v>2.71</v>
      </c>
    </row>
    <row r="18" spans="4:14">
      <c r="D18">
        <v>13</v>
      </c>
      <c r="E18">
        <v>2.35</v>
      </c>
      <c r="F18">
        <v>0.95</v>
      </c>
      <c r="G18">
        <v>0.22</v>
      </c>
      <c r="H18">
        <v>-0.04</v>
      </c>
      <c r="I18">
        <v>-0.4</v>
      </c>
      <c r="J18">
        <v>-0.49</v>
      </c>
      <c r="K18">
        <v>-0.28000000000000003</v>
      </c>
      <c r="L18">
        <v>-0.19</v>
      </c>
      <c r="M18">
        <v>1.1599999999999999</v>
      </c>
      <c r="N18">
        <v>2.84</v>
      </c>
    </row>
    <row r="19" spans="4:14">
      <c r="D19">
        <v>14</v>
      </c>
      <c r="E19">
        <v>2.41</v>
      </c>
      <c r="F19">
        <v>0.96</v>
      </c>
      <c r="G19">
        <v>0.22</v>
      </c>
      <c r="H19">
        <v>-0.06</v>
      </c>
      <c r="I19">
        <v>-0.41</v>
      </c>
      <c r="J19">
        <v>-0.49</v>
      </c>
      <c r="K19">
        <v>-0.27</v>
      </c>
      <c r="L19">
        <v>-0.17</v>
      </c>
      <c r="M19">
        <v>1.1599999999999999</v>
      </c>
      <c r="N19">
        <v>2.85</v>
      </c>
    </row>
    <row r="20" spans="4:14">
      <c r="D20">
        <v>15</v>
      </c>
      <c r="E20">
        <v>2.52</v>
      </c>
      <c r="F20">
        <v>0.91</v>
      </c>
      <c r="G20">
        <v>0.17</v>
      </c>
      <c r="H20">
        <v>-0.05</v>
      </c>
      <c r="I20">
        <v>-0.44</v>
      </c>
      <c r="J20">
        <v>-0.53</v>
      </c>
      <c r="K20">
        <v>-0.31</v>
      </c>
      <c r="L20">
        <v>-0.14000000000000001</v>
      </c>
      <c r="M20">
        <v>1.33</v>
      </c>
      <c r="N20">
        <v>3.11</v>
      </c>
    </row>
    <row r="21" spans="4:14">
      <c r="D21">
        <v>16</v>
      </c>
      <c r="E21">
        <v>2.67</v>
      </c>
      <c r="F21">
        <v>1</v>
      </c>
      <c r="G21">
        <v>0.21</v>
      </c>
      <c r="H21">
        <v>-0.05</v>
      </c>
      <c r="I21">
        <v>-0.43</v>
      </c>
      <c r="J21">
        <v>-0.53</v>
      </c>
      <c r="K21">
        <v>-0.31</v>
      </c>
      <c r="L21">
        <v>-0.15</v>
      </c>
      <c r="M21">
        <v>1.26</v>
      </c>
      <c r="N21">
        <v>2.92</v>
      </c>
    </row>
    <row r="22" spans="4:14">
      <c r="D22">
        <v>17</v>
      </c>
      <c r="E22">
        <v>2.4900000000000002</v>
      </c>
      <c r="F22">
        <v>0.91</v>
      </c>
      <c r="G22">
        <v>0.18</v>
      </c>
      <c r="H22">
        <v>-0.05</v>
      </c>
      <c r="I22">
        <v>-0.42</v>
      </c>
      <c r="J22">
        <v>-0.53</v>
      </c>
      <c r="K22">
        <v>-0.3</v>
      </c>
      <c r="L22">
        <v>-0.14000000000000001</v>
      </c>
      <c r="M22">
        <v>1.26</v>
      </c>
      <c r="N22">
        <v>2.89</v>
      </c>
    </row>
    <row r="23" spans="4:14">
      <c r="D23">
        <v>18</v>
      </c>
      <c r="E23">
        <v>2.54</v>
      </c>
      <c r="F23">
        <v>0.95</v>
      </c>
      <c r="G23">
        <v>0.21</v>
      </c>
      <c r="H23">
        <v>-0.06</v>
      </c>
      <c r="I23">
        <v>-0.46</v>
      </c>
      <c r="J23">
        <v>-0.56000000000000005</v>
      </c>
      <c r="K23">
        <v>-0.3</v>
      </c>
      <c r="L23">
        <v>-0.15</v>
      </c>
      <c r="M23">
        <v>1.24</v>
      </c>
      <c r="N23">
        <v>3.04</v>
      </c>
    </row>
    <row r="24" spans="4:14">
      <c r="D24">
        <v>19</v>
      </c>
      <c r="E24">
        <v>2.4500000000000002</v>
      </c>
      <c r="F24">
        <v>0.92</v>
      </c>
      <c r="G24">
        <v>0.19</v>
      </c>
      <c r="H24">
        <v>-0.05</v>
      </c>
      <c r="I24">
        <v>-0.42</v>
      </c>
      <c r="J24">
        <v>-0.52</v>
      </c>
      <c r="K24">
        <v>-0.3</v>
      </c>
      <c r="L24">
        <v>-0.15</v>
      </c>
      <c r="M24">
        <v>1.25</v>
      </c>
      <c r="N24">
        <v>2.9</v>
      </c>
    </row>
    <row r="25" spans="4:14">
      <c r="D25">
        <v>20</v>
      </c>
      <c r="E25">
        <v>2.5299999999999998</v>
      </c>
      <c r="F25">
        <v>0.98</v>
      </c>
      <c r="G25">
        <v>0.18</v>
      </c>
      <c r="H25">
        <v>-0.06</v>
      </c>
      <c r="I25">
        <v>-0.43</v>
      </c>
      <c r="J25">
        <v>-0.53</v>
      </c>
      <c r="K25">
        <v>-0.3</v>
      </c>
      <c r="L25">
        <v>-0.19</v>
      </c>
      <c r="M25">
        <v>1.17</v>
      </c>
      <c r="N25">
        <v>2.84</v>
      </c>
    </row>
    <row r="29" spans="4:14">
      <c r="D29" s="2" t="s">
        <v>27</v>
      </c>
      <c r="E29">
        <f t="shared" ref="E29:N29" si="0">AVERAGE(E6:E25)</f>
        <v>2.4360000000000008</v>
      </c>
      <c r="F29">
        <f t="shared" si="0"/>
        <v>0.93500000000000016</v>
      </c>
      <c r="G29">
        <f t="shared" si="0"/>
        <v>0.21500000000000002</v>
      </c>
      <c r="H29">
        <f t="shared" si="0"/>
        <v>-4.8500000000000022E-2</v>
      </c>
      <c r="I29">
        <f t="shared" si="0"/>
        <v>-0.42049999999999998</v>
      </c>
      <c r="J29">
        <f t="shared" si="0"/>
        <v>-0.51300000000000001</v>
      </c>
      <c r="K29">
        <f t="shared" si="0"/>
        <v>-0.29799999999999993</v>
      </c>
      <c r="L29">
        <f t="shared" si="0"/>
        <v>-0.16799999999999998</v>
      </c>
      <c r="M29">
        <f t="shared" si="0"/>
        <v>1.1964999999999999</v>
      </c>
      <c r="N29">
        <f t="shared" si="0"/>
        <v>2.8364999999999996</v>
      </c>
    </row>
    <row r="30" spans="4:14">
      <c r="D30" s="2" t="s">
        <v>26</v>
      </c>
      <c r="E30">
        <f t="shared" ref="E30:N30" si="1">STDEV(E6:E25)</f>
        <v>0.15118479455705683</v>
      </c>
      <c r="F30">
        <f t="shared" si="1"/>
        <v>3.7766596212438205E-2</v>
      </c>
      <c r="G30">
        <f t="shared" si="1"/>
        <v>3.3324560249003474E-2</v>
      </c>
      <c r="H30">
        <f t="shared" si="1"/>
        <v>9.3330200448672081E-3</v>
      </c>
      <c r="I30">
        <f t="shared" si="1"/>
        <v>1.6693837501494849E-2</v>
      </c>
      <c r="J30">
        <f t="shared" si="1"/>
        <v>1.922169826551564E-2</v>
      </c>
      <c r="K30">
        <f t="shared" si="1"/>
        <v>1.5423836644690757E-2</v>
      </c>
      <c r="L30">
        <f t="shared" si="1"/>
        <v>2.5874189537269287E-2</v>
      </c>
      <c r="M30">
        <f t="shared" si="1"/>
        <v>5.6501047964198518E-2</v>
      </c>
      <c r="N30">
        <f t="shared" si="1"/>
        <v>0.10868956275849763</v>
      </c>
    </row>
    <row r="31" spans="4:14" ht="15.75">
      <c r="D31" s="32" t="s">
        <v>77</v>
      </c>
      <c r="E31">
        <f>E30/A2</f>
        <v>3.3805947779391929E-2</v>
      </c>
      <c r="F31">
        <f>F30/A2</f>
        <v>8.4448676409797918E-3</v>
      </c>
      <c r="G31">
        <f>G30/A2</f>
        <v>7.4515982037059083E-3</v>
      </c>
      <c r="H31">
        <f>H30/A2</f>
        <v>2.0869267255691215E-3</v>
      </c>
      <c r="I31">
        <f>I30/A2</f>
        <v>3.7328555458677726E-3</v>
      </c>
      <c r="J31">
        <f>J30/A2</f>
        <v>4.2981023964682773E-3</v>
      </c>
      <c r="K31">
        <f>K30/A2</f>
        <v>3.44887472113808E-3</v>
      </c>
      <c r="L31">
        <f>L30/A2</f>
        <v>5.7856446668047949E-3</v>
      </c>
      <c r="M31">
        <f>M30/A2</f>
        <v>1.2634018404792398E-2</v>
      </c>
      <c r="N31">
        <f>N30/A2</f>
        <v>2.4303725077273023E-2</v>
      </c>
    </row>
    <row r="32" spans="4:14" ht="15.75">
      <c r="D32" s="32" t="s">
        <v>78</v>
      </c>
      <c r="E32">
        <f>E30*A1</f>
        <v>7.0654430858929126E-2</v>
      </c>
      <c r="F32">
        <f>F30*A1</f>
        <v>1.7649773369647764E-2</v>
      </c>
      <c r="G32">
        <f>G30*A1</f>
        <v>1.5573840245745348E-2</v>
      </c>
      <c r="H32">
        <f>H30*A1</f>
        <v>4.3616768564394637E-3</v>
      </c>
      <c r="I32">
        <f>I30*A1</f>
        <v>7.8016680908636451E-3</v>
      </c>
      <c r="J32">
        <f>J30*A1</f>
        <v>8.9830340086186986E-3</v>
      </c>
      <c r="K32">
        <f>K30*A1</f>
        <v>7.2081481671785871E-3</v>
      </c>
      <c r="L32">
        <f>L30*A1</f>
        <v>1.2091997353622021E-2</v>
      </c>
      <c r="M32">
        <f>M30*A1</f>
        <v>2.6405098466016113E-2</v>
      </c>
      <c r="N32">
        <f>N30*A1</f>
        <v>5.079478541150062E-2</v>
      </c>
    </row>
    <row r="33" spans="4:14" ht="15.75">
      <c r="D33" s="32" t="s">
        <v>79</v>
      </c>
      <c r="E33">
        <v>0.08</v>
      </c>
      <c r="F33">
        <v>1.7999999999999999E-2</v>
      </c>
      <c r="G33">
        <v>1.6E-2</v>
      </c>
      <c r="H33">
        <v>5.0000000000000001E-3</v>
      </c>
      <c r="I33">
        <v>8.0000000000000002E-3</v>
      </c>
      <c r="J33">
        <v>8.9999999999999993E-3</v>
      </c>
      <c r="K33">
        <v>8.0000000000000002E-3</v>
      </c>
      <c r="L33">
        <v>1.2999999999999999E-2</v>
      </c>
      <c r="M33">
        <v>2.7E-2</v>
      </c>
      <c r="N33">
        <v>0.06</v>
      </c>
    </row>
    <row r="34" spans="4:14" ht="15.75">
      <c r="D34" s="48" t="s">
        <v>126</v>
      </c>
      <c r="E34">
        <v>2.44</v>
      </c>
      <c r="F34">
        <v>0.93500000000000005</v>
      </c>
      <c r="G34">
        <v>0.215</v>
      </c>
      <c r="H34">
        <v>-4.9000000000000002E-2</v>
      </c>
      <c r="I34">
        <v>-0.42099999999999999</v>
      </c>
      <c r="J34">
        <v>-0.51</v>
      </c>
      <c r="K34">
        <v>-0.3</v>
      </c>
      <c r="L34">
        <v>-0.17</v>
      </c>
      <c r="M34">
        <v>1.1970000000000001</v>
      </c>
      <c r="N34">
        <v>2.84</v>
      </c>
    </row>
    <row r="35" spans="4:14" ht="15.75">
      <c r="D35" s="32" t="s">
        <v>109</v>
      </c>
      <c r="E35">
        <f t="shared" ref="E35:N35" si="2">ABS(ABS(MIN(E6:E25))-ABS(MAX(E6:E25)))</f>
        <v>0.50999999999999979</v>
      </c>
      <c r="F35">
        <f t="shared" si="2"/>
        <v>0.14000000000000001</v>
      </c>
      <c r="G35">
        <f t="shared" si="2"/>
        <v>0.11999999999999997</v>
      </c>
      <c r="H35">
        <f t="shared" si="2"/>
        <v>4.0000000000000008E-2</v>
      </c>
      <c r="I35">
        <f t="shared" si="2"/>
        <v>7.0000000000000007E-2</v>
      </c>
      <c r="J35">
        <f t="shared" si="2"/>
        <v>8.0000000000000071E-2</v>
      </c>
      <c r="K35">
        <f t="shared" si="2"/>
        <v>7.0000000000000007E-2</v>
      </c>
      <c r="L35">
        <f t="shared" si="2"/>
        <v>0.11</v>
      </c>
      <c r="M35">
        <f t="shared" si="2"/>
        <v>0.25</v>
      </c>
      <c r="N35">
        <f t="shared" si="2"/>
        <v>0.44999999999999973</v>
      </c>
    </row>
    <row r="36" spans="4:14">
      <c r="D36" s="37" t="s">
        <v>108</v>
      </c>
      <c r="E36">
        <f>MAX(E35:N35)</f>
        <v>0.50999999999999979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dimension ref="A1:L39"/>
  <sheetViews>
    <sheetView topLeftCell="A13" workbookViewId="0">
      <selection activeCell="M16" sqref="M16"/>
    </sheetView>
  </sheetViews>
  <sheetFormatPr baseColWidth="10" defaultRowHeight="15"/>
  <sheetData>
    <row r="1" spans="1:12" ht="15.75">
      <c r="A1">
        <v>0.46733820729745601</v>
      </c>
      <c r="B1" s="32" t="s">
        <v>77</v>
      </c>
      <c r="C1" s="32" t="s">
        <v>78</v>
      </c>
      <c r="D1" s="32" t="s">
        <v>79</v>
      </c>
    </row>
    <row r="2" spans="1:12">
      <c r="A2" s="31">
        <f>SQRT(20)</f>
        <v>4.4721359549995796</v>
      </c>
    </row>
    <row r="7" spans="1:12" ht="18.75">
      <c r="G7" s="19" t="s">
        <v>65</v>
      </c>
      <c r="H7" s="19"/>
    </row>
    <row r="8" spans="1:12">
      <c r="D8" s="25" t="s">
        <v>20</v>
      </c>
      <c r="E8" s="26" t="s">
        <v>11</v>
      </c>
      <c r="F8" s="26" t="s">
        <v>13</v>
      </c>
      <c r="G8" s="26" t="s">
        <v>14</v>
      </c>
      <c r="H8" s="26" t="s">
        <v>15</v>
      </c>
      <c r="I8" s="26" t="s">
        <v>16</v>
      </c>
      <c r="J8" s="26" t="s">
        <v>12</v>
      </c>
      <c r="K8" s="26" t="s">
        <v>17</v>
      </c>
      <c r="L8" s="26" t="s">
        <v>18</v>
      </c>
    </row>
    <row r="9" spans="1:12">
      <c r="D9">
        <v>1</v>
      </c>
      <c r="E9">
        <v>-0.96</v>
      </c>
      <c r="F9">
        <v>-1.52</v>
      </c>
      <c r="G9">
        <v>-0.86</v>
      </c>
      <c r="H9">
        <v>-1.2</v>
      </c>
      <c r="I9">
        <v>-1.19</v>
      </c>
      <c r="J9">
        <v>-0.94</v>
      </c>
      <c r="K9">
        <v>-1.25</v>
      </c>
      <c r="L9">
        <v>-1.24</v>
      </c>
    </row>
    <row r="10" spans="1:12">
      <c r="D10">
        <v>2</v>
      </c>
      <c r="E10">
        <v>-0.93</v>
      </c>
      <c r="F10">
        <v>-1.63</v>
      </c>
      <c r="G10">
        <v>-0.91</v>
      </c>
      <c r="H10">
        <v>-1.26</v>
      </c>
      <c r="I10">
        <v>-1.23</v>
      </c>
      <c r="J10">
        <v>-0.98</v>
      </c>
      <c r="K10">
        <v>-1.26</v>
      </c>
      <c r="L10">
        <v>-1.22</v>
      </c>
    </row>
    <row r="11" spans="1:12">
      <c r="D11">
        <v>3</v>
      </c>
      <c r="E11">
        <v>-0.97</v>
      </c>
      <c r="F11">
        <v>-1.64</v>
      </c>
      <c r="G11">
        <v>-0.92</v>
      </c>
      <c r="H11">
        <v>-1.28</v>
      </c>
      <c r="I11">
        <v>-1.25</v>
      </c>
      <c r="J11">
        <v>-1</v>
      </c>
      <c r="K11">
        <v>-1.27</v>
      </c>
      <c r="L11">
        <v>-1.3</v>
      </c>
    </row>
    <row r="12" spans="1:12">
      <c r="D12">
        <v>4</v>
      </c>
      <c r="E12">
        <v>-0.96</v>
      </c>
      <c r="F12">
        <v>-1.65</v>
      </c>
      <c r="G12">
        <v>-0.94</v>
      </c>
      <c r="H12">
        <v>-1.3</v>
      </c>
      <c r="I12">
        <v>-1.28</v>
      </c>
      <c r="J12">
        <v>-1.04</v>
      </c>
      <c r="K12">
        <v>-1.3</v>
      </c>
      <c r="L12">
        <v>-1.28</v>
      </c>
    </row>
    <row r="13" spans="1:12">
      <c r="D13">
        <v>5</v>
      </c>
      <c r="E13">
        <v>-1</v>
      </c>
      <c r="F13">
        <v>-1.64</v>
      </c>
      <c r="G13">
        <v>-0.91</v>
      </c>
      <c r="H13">
        <v>-1.26</v>
      </c>
      <c r="I13">
        <v>-1.21</v>
      </c>
      <c r="J13">
        <v>-1.01</v>
      </c>
      <c r="K13">
        <v>-1.25</v>
      </c>
      <c r="L13">
        <v>-1.24</v>
      </c>
    </row>
    <row r="14" spans="1:12">
      <c r="D14">
        <v>6</v>
      </c>
      <c r="E14">
        <v>-0.99</v>
      </c>
      <c r="F14">
        <v>-1.64</v>
      </c>
      <c r="G14">
        <v>-0.89</v>
      </c>
      <c r="H14">
        <v>-1.25</v>
      </c>
      <c r="I14">
        <v>-1.25</v>
      </c>
      <c r="J14">
        <v>-0.95</v>
      </c>
      <c r="K14">
        <v>-1.28</v>
      </c>
      <c r="L14">
        <v>-1.29</v>
      </c>
    </row>
    <row r="15" spans="1:12">
      <c r="D15">
        <v>7</v>
      </c>
      <c r="E15">
        <v>-0.96</v>
      </c>
      <c r="F15">
        <v>-1.66</v>
      </c>
      <c r="G15">
        <v>-0.9</v>
      </c>
      <c r="H15">
        <v>-1.24</v>
      </c>
      <c r="I15">
        <v>-1.22</v>
      </c>
      <c r="J15">
        <v>-0.96</v>
      </c>
      <c r="K15">
        <v>-1.26</v>
      </c>
      <c r="L15">
        <v>-1.3</v>
      </c>
    </row>
    <row r="16" spans="1:12">
      <c r="D16">
        <v>8</v>
      </c>
      <c r="E16">
        <v>-0.95</v>
      </c>
      <c r="F16">
        <v>-1.69</v>
      </c>
      <c r="G16">
        <v>-0.95</v>
      </c>
      <c r="H16">
        <v>-1.28</v>
      </c>
      <c r="I16">
        <v>-1.26</v>
      </c>
      <c r="J16">
        <v>-1.03</v>
      </c>
      <c r="K16">
        <v>-1.32</v>
      </c>
      <c r="L16">
        <v>-1.28</v>
      </c>
    </row>
    <row r="17" spans="4:12">
      <c r="D17">
        <v>9</v>
      </c>
      <c r="E17">
        <v>-0.94</v>
      </c>
      <c r="F17">
        <v>-1.69</v>
      </c>
      <c r="G17">
        <v>-0.97</v>
      </c>
      <c r="H17">
        <v>-1.3</v>
      </c>
      <c r="I17">
        <v>-1.26</v>
      </c>
      <c r="J17">
        <v>-1.03</v>
      </c>
      <c r="K17">
        <v>-1.3</v>
      </c>
      <c r="L17">
        <v>-1.27</v>
      </c>
    </row>
    <row r="18" spans="4:12">
      <c r="D18">
        <v>10</v>
      </c>
      <c r="E18">
        <v>-0.95</v>
      </c>
      <c r="F18">
        <v>-1.71</v>
      </c>
      <c r="G18">
        <v>-0.95</v>
      </c>
      <c r="H18">
        <v>-1.32</v>
      </c>
      <c r="I18">
        <v>-1.28</v>
      </c>
      <c r="J18">
        <v>-1.04</v>
      </c>
      <c r="K18">
        <v>-1.38</v>
      </c>
      <c r="L18">
        <v>-1.3</v>
      </c>
    </row>
    <row r="19" spans="4:12">
      <c r="D19">
        <v>11</v>
      </c>
      <c r="E19">
        <v>-0.95</v>
      </c>
      <c r="F19">
        <v>-1.68</v>
      </c>
      <c r="G19">
        <v>-0.96</v>
      </c>
      <c r="H19">
        <v>-1.32</v>
      </c>
      <c r="I19">
        <v>-1.28</v>
      </c>
      <c r="J19">
        <v>-1.03</v>
      </c>
      <c r="K19">
        <v>-1.3</v>
      </c>
      <c r="L19">
        <v>-1.29</v>
      </c>
    </row>
    <row r="20" spans="4:12">
      <c r="D20">
        <v>12</v>
      </c>
      <c r="E20">
        <v>-0.95</v>
      </c>
      <c r="F20">
        <v>-1.64</v>
      </c>
      <c r="G20">
        <v>-0.94</v>
      </c>
      <c r="H20">
        <v>-1.28</v>
      </c>
      <c r="I20">
        <v>-1.26</v>
      </c>
      <c r="J20">
        <v>-1.03</v>
      </c>
      <c r="K20">
        <v>-1.25</v>
      </c>
      <c r="L20">
        <v>-1.26</v>
      </c>
    </row>
    <row r="21" spans="4:12">
      <c r="D21">
        <v>13</v>
      </c>
      <c r="E21">
        <v>-0.97</v>
      </c>
      <c r="F21">
        <v>-1.64</v>
      </c>
      <c r="G21">
        <v>-0.95</v>
      </c>
      <c r="H21">
        <v>-1.27</v>
      </c>
      <c r="I21">
        <v>-1.26</v>
      </c>
      <c r="J21">
        <v>-1.01</v>
      </c>
      <c r="K21">
        <v>-1.27</v>
      </c>
      <c r="L21">
        <v>-1.26</v>
      </c>
    </row>
    <row r="22" spans="4:12">
      <c r="D22">
        <v>14</v>
      </c>
      <c r="E22">
        <v>-0.95</v>
      </c>
      <c r="F22">
        <v>-1.61</v>
      </c>
      <c r="G22">
        <v>-0.92</v>
      </c>
      <c r="H22">
        <v>-1.27</v>
      </c>
      <c r="I22">
        <v>-1.25</v>
      </c>
      <c r="J22">
        <v>-1.05</v>
      </c>
      <c r="K22">
        <v>-1.33</v>
      </c>
      <c r="L22">
        <v>-1.27</v>
      </c>
    </row>
    <row r="23" spans="4:12">
      <c r="D23">
        <v>15</v>
      </c>
      <c r="E23">
        <v>-0.93</v>
      </c>
      <c r="F23">
        <v>-1.59</v>
      </c>
      <c r="G23">
        <v>-0.85</v>
      </c>
      <c r="H23">
        <v>-1.1399999999999999</v>
      </c>
      <c r="I23">
        <v>-1.1200000000000001</v>
      </c>
      <c r="J23">
        <v>-0.93</v>
      </c>
      <c r="K23">
        <v>-1.23</v>
      </c>
      <c r="L23">
        <v>-1.28</v>
      </c>
    </row>
    <row r="24" spans="4:12">
      <c r="D24">
        <v>16</v>
      </c>
      <c r="E24">
        <v>-1.07</v>
      </c>
      <c r="F24">
        <v>-1.65</v>
      </c>
      <c r="G24">
        <v>-0.92</v>
      </c>
      <c r="H24">
        <v>-1.26</v>
      </c>
      <c r="I24">
        <v>-1.25</v>
      </c>
      <c r="J24">
        <v>-1.02</v>
      </c>
      <c r="K24">
        <v>-1.3</v>
      </c>
      <c r="L24">
        <v>-1.24</v>
      </c>
    </row>
    <row r="25" spans="4:12">
      <c r="D25">
        <v>17</v>
      </c>
      <c r="E25">
        <v>-0.98</v>
      </c>
      <c r="F25">
        <v>-1.61</v>
      </c>
      <c r="G25">
        <v>-0.9</v>
      </c>
      <c r="H25">
        <v>-1.26</v>
      </c>
      <c r="I25">
        <v>-1.24</v>
      </c>
      <c r="J25">
        <v>-1.02</v>
      </c>
      <c r="K25">
        <v>-1.27</v>
      </c>
      <c r="L25">
        <v>-1.27</v>
      </c>
    </row>
    <row r="26" spans="4:12">
      <c r="D26">
        <v>18</v>
      </c>
      <c r="E26">
        <v>-0.93</v>
      </c>
      <c r="F26">
        <v>-1.63</v>
      </c>
      <c r="G26">
        <v>-0.92</v>
      </c>
      <c r="H26">
        <v>-1.27</v>
      </c>
      <c r="I26">
        <v>-1.24</v>
      </c>
      <c r="J26">
        <v>-1.05</v>
      </c>
      <c r="K26">
        <v>-1.28</v>
      </c>
      <c r="L26">
        <v>-1.25</v>
      </c>
    </row>
    <row r="27" spans="4:12">
      <c r="D27">
        <v>19</v>
      </c>
      <c r="E27">
        <v>-0.96</v>
      </c>
      <c r="F27">
        <v>-1.61</v>
      </c>
      <c r="G27">
        <v>-0.91</v>
      </c>
      <c r="H27">
        <v>-1.24</v>
      </c>
      <c r="I27">
        <v>-1.23</v>
      </c>
      <c r="J27">
        <v>-1.01</v>
      </c>
      <c r="K27">
        <v>-1.28</v>
      </c>
      <c r="L27">
        <v>-1.3</v>
      </c>
    </row>
    <row r="28" spans="4:12">
      <c r="D28">
        <v>20</v>
      </c>
      <c r="E28">
        <v>-0.97</v>
      </c>
      <c r="F28">
        <v>-1.58</v>
      </c>
      <c r="G28">
        <v>-0.89</v>
      </c>
      <c r="H28">
        <v>-1.24</v>
      </c>
      <c r="I28">
        <v>-1.21</v>
      </c>
      <c r="J28">
        <v>-1</v>
      </c>
      <c r="K28">
        <v>-1.24</v>
      </c>
      <c r="L28">
        <v>-1.26</v>
      </c>
    </row>
    <row r="32" spans="4:12">
      <c r="D32" s="2" t="s">
        <v>66</v>
      </c>
      <c r="E32">
        <f t="shared" ref="E32:L32" si="0">AVERAGE(E9:E28)</f>
        <v>-0.9634999999999998</v>
      </c>
      <c r="F32">
        <f t="shared" si="0"/>
        <v>-1.6354999999999997</v>
      </c>
      <c r="G32">
        <f t="shared" si="0"/>
        <v>-0.91799999999999993</v>
      </c>
      <c r="H32">
        <f t="shared" si="0"/>
        <v>-1.262</v>
      </c>
      <c r="I32">
        <f t="shared" si="0"/>
        <v>-1.2384999999999999</v>
      </c>
      <c r="J32">
        <f t="shared" si="0"/>
        <v>-1.0065000000000002</v>
      </c>
      <c r="K32">
        <f t="shared" si="0"/>
        <v>-1.2810000000000001</v>
      </c>
      <c r="L32">
        <f t="shared" si="0"/>
        <v>-1.27</v>
      </c>
    </row>
    <row r="33" spans="4:12">
      <c r="D33" s="2" t="s">
        <v>26</v>
      </c>
      <c r="E33">
        <f t="shared" ref="E33:L33" si="1">STDEV(E9:E28)</f>
        <v>3.1334359818953779E-2</v>
      </c>
      <c r="F33">
        <f t="shared" si="1"/>
        <v>4.2977962529176537E-2</v>
      </c>
      <c r="G33">
        <f t="shared" si="1"/>
        <v>3.1556132109057396E-2</v>
      </c>
      <c r="H33">
        <f t="shared" si="1"/>
        <v>4.0470912231413046E-2</v>
      </c>
      <c r="I33">
        <f t="shared" si="1"/>
        <v>3.7031281229167018E-2</v>
      </c>
      <c r="J33">
        <f t="shared" si="1"/>
        <v>3.6313691777700746E-2</v>
      </c>
      <c r="K33">
        <f t="shared" si="1"/>
        <v>3.5228576916743991E-2</v>
      </c>
      <c r="L33">
        <f t="shared" si="1"/>
        <v>2.3619795444544098E-2</v>
      </c>
    </row>
    <row r="34" spans="4:12" ht="15.75">
      <c r="D34" s="32" t="s">
        <v>77</v>
      </c>
      <c r="E34">
        <f>E33/A2</f>
        <v>7.0065758586618648E-3</v>
      </c>
      <c r="F34">
        <f>F33/A2</f>
        <v>9.6101645749677514E-3</v>
      </c>
      <c r="G34">
        <f>G33/A2</f>
        <v>7.0561656502816138E-3</v>
      </c>
      <c r="H34">
        <f>H33/A2</f>
        <v>9.0495710860867273E-3</v>
      </c>
      <c r="I34">
        <f>I33/A2</f>
        <v>8.2804462122329416E-3</v>
      </c>
      <c r="J34">
        <f>J33/A2</f>
        <v>8.1199883328914053E-3</v>
      </c>
      <c r="K34">
        <f>K33/A2</f>
        <v>7.8773492736419516E-3</v>
      </c>
      <c r="L34">
        <f>L33/A2</f>
        <v>5.2815468228640467E-3</v>
      </c>
    </row>
    <row r="35" spans="4:12" ht="15.75">
      <c r="D35" s="32" t="s">
        <v>78</v>
      </c>
      <c r="E35">
        <f>E33*A1</f>
        <v>1.4643743544603297E-2</v>
      </c>
      <c r="F35">
        <f>F33*A1</f>
        <v>2.0085243961682601E-2</v>
      </c>
      <c r="G35">
        <f>G33*A1</f>
        <v>1.4747386209088572E-2</v>
      </c>
      <c r="H35">
        <f>H33*A1</f>
        <v>1.8913603569921257E-2</v>
      </c>
      <c r="I35">
        <f>I33*A1</f>
        <v>1.7306132583566846E-2</v>
      </c>
      <c r="J35">
        <f>J33*A1</f>
        <v>1.6970775615743037E-2</v>
      </c>
      <c r="K35">
        <f>K33*A1</f>
        <v>1.6463659981911676E-2</v>
      </c>
      <c r="L35">
        <f>L33*A1</f>
        <v>1.1038432859785856E-2</v>
      </c>
    </row>
    <row r="36" spans="4:12" ht="15.75">
      <c r="D36" s="32" t="s">
        <v>79</v>
      </c>
      <c r="E36">
        <v>0.21</v>
      </c>
      <c r="F36">
        <v>2.1000000000000001E-2</v>
      </c>
      <c r="G36">
        <v>1.4999999999999999E-2</v>
      </c>
      <c r="H36">
        <v>1.9E-2</v>
      </c>
      <c r="I36">
        <v>1.7999999999999999E-2</v>
      </c>
      <c r="J36">
        <v>1.7000000000000001E-2</v>
      </c>
      <c r="K36">
        <v>1.7000000000000001E-2</v>
      </c>
      <c r="L36">
        <v>1.2E-2</v>
      </c>
    </row>
    <row r="37" spans="4:12" ht="15.75">
      <c r="D37" s="48" t="s">
        <v>125</v>
      </c>
    </row>
    <row r="38" spans="4:12" ht="15.75">
      <c r="D38" s="32" t="s">
        <v>109</v>
      </c>
      <c r="E38">
        <f>ABS(ABS(MIN(E9:E28)-ABS(MAX(E9:E28))))</f>
        <v>2</v>
      </c>
      <c r="F38">
        <f t="shared" ref="F38:L38" si="2">ABS(ABS(MIN(F9:F28)-ABS(MAX(F9:F28))))</f>
        <v>3.23</v>
      </c>
      <c r="G38">
        <f t="shared" si="2"/>
        <v>1.8199999999999998</v>
      </c>
      <c r="H38">
        <f t="shared" si="2"/>
        <v>2.46</v>
      </c>
      <c r="I38">
        <f t="shared" si="2"/>
        <v>2.4000000000000004</v>
      </c>
      <c r="J38">
        <f t="shared" si="2"/>
        <v>1.98</v>
      </c>
      <c r="K38">
        <f t="shared" si="2"/>
        <v>2.61</v>
      </c>
      <c r="L38">
        <f t="shared" si="2"/>
        <v>2.52</v>
      </c>
    </row>
    <row r="39" spans="4:12">
      <c r="D39" s="37" t="s">
        <v>108</v>
      </c>
      <c r="E39">
        <f>MAX(E38:L38)</f>
        <v>3.23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dimension ref="A1:M40"/>
  <sheetViews>
    <sheetView topLeftCell="A46" workbookViewId="0">
      <selection activeCell="M19" sqref="M19"/>
    </sheetView>
  </sheetViews>
  <sheetFormatPr baseColWidth="10" defaultRowHeight="15"/>
  <sheetData>
    <row r="1" spans="1:13" ht="15.75">
      <c r="A1">
        <v>0.46733820729745601</v>
      </c>
      <c r="B1" s="32" t="s">
        <v>77</v>
      </c>
      <c r="C1" s="32" t="s">
        <v>78</v>
      </c>
      <c r="D1" s="32" t="s">
        <v>79</v>
      </c>
    </row>
    <row r="2" spans="1:13" ht="18.75">
      <c r="A2" s="31">
        <f>SQRT(20)</f>
        <v>4.4721359549995796</v>
      </c>
      <c r="E2" s="19" t="s">
        <v>69</v>
      </c>
      <c r="F2" s="19"/>
      <c r="G2" s="19"/>
      <c r="H2" s="19"/>
      <c r="I2" s="22"/>
      <c r="J2" s="19" t="s">
        <v>71</v>
      </c>
    </row>
    <row r="4" spans="1:13">
      <c r="C4" s="18" t="s">
        <v>20</v>
      </c>
      <c r="D4" s="11" t="s">
        <v>0</v>
      </c>
      <c r="E4" s="11" t="s">
        <v>1</v>
      </c>
      <c r="F4" s="11" t="s">
        <v>2</v>
      </c>
      <c r="G4" s="11" t="s">
        <v>3</v>
      </c>
      <c r="H4" s="11" t="s">
        <v>4</v>
      </c>
      <c r="I4" s="11" t="s">
        <v>5</v>
      </c>
      <c r="J4" s="11" t="s">
        <v>6</v>
      </c>
      <c r="K4" s="11" t="s">
        <v>7</v>
      </c>
      <c r="L4" s="11" t="s">
        <v>8</v>
      </c>
      <c r="M4" s="12" t="s">
        <v>9</v>
      </c>
    </row>
    <row r="5" spans="1:13">
      <c r="C5" t="s">
        <v>67</v>
      </c>
      <c r="D5">
        <v>0.12145932825869225</v>
      </c>
      <c r="E5">
        <v>6.6062171674232714E-2</v>
      </c>
      <c r="F5">
        <v>0.1583093241261018</v>
      </c>
      <c r="G5">
        <v>1.4608937423083801E-2</v>
      </c>
      <c r="H5">
        <v>3.8644806282753824E-2</v>
      </c>
      <c r="I5">
        <v>2.502104377476887E-2</v>
      </c>
      <c r="J5">
        <v>1.218281792655454E-2</v>
      </c>
      <c r="K5">
        <v>1.98944583661936E-2</v>
      </c>
      <c r="L5">
        <v>5.11216299880154E-2</v>
      </c>
      <c r="M5">
        <v>0.10440180478375191</v>
      </c>
    </row>
    <row r="6" spans="1:13">
      <c r="C6" t="s">
        <v>68</v>
      </c>
      <c r="D6">
        <v>0.15118479455705683</v>
      </c>
      <c r="E6">
        <v>3.7766596212438205E-2</v>
      </c>
      <c r="F6">
        <v>3.3324560249003474E-2</v>
      </c>
      <c r="G6">
        <v>9.3330200448672081E-3</v>
      </c>
      <c r="H6">
        <v>1.6693837501494849E-2</v>
      </c>
      <c r="I6">
        <v>1.922169826551564E-2</v>
      </c>
      <c r="J6">
        <v>1.5423836644690757E-2</v>
      </c>
      <c r="K6">
        <v>2.5874189537269287E-2</v>
      </c>
      <c r="L6">
        <v>5.6501047964198518E-2</v>
      </c>
      <c r="M6">
        <v>0.10868956275849763</v>
      </c>
    </row>
    <row r="7" spans="1:13">
      <c r="C7" t="s">
        <v>52</v>
      </c>
      <c r="D7">
        <v>5.3437124883263222E-2</v>
      </c>
      <c r="E7">
        <v>3.5758694194927144E-2</v>
      </c>
      <c r="F7">
        <v>3.5729244987382724E-2</v>
      </c>
      <c r="G7">
        <v>4.0249223594996199E-2</v>
      </c>
      <c r="H7">
        <v>8.5092828567889578E-2</v>
      </c>
      <c r="I7">
        <v>4.0509907819926555E-2</v>
      </c>
      <c r="J7">
        <v>2.661123624969116E-2</v>
      </c>
      <c r="K7">
        <v>6.3627203715325875E-2</v>
      </c>
      <c r="L7">
        <v>0.19771324264143297</v>
      </c>
      <c r="M7">
        <v>0.19773453762158261</v>
      </c>
    </row>
    <row r="8" spans="1:13">
      <c r="C8" t="s">
        <v>54</v>
      </c>
      <c r="D8">
        <f>STDEV(Tabelle2[MP1a])</f>
        <v>0.45378959882306691</v>
      </c>
      <c r="E8">
        <f>STDEV(Tabelle2[MP2a])</f>
        <v>0.12130431501849086</v>
      </c>
      <c r="F8">
        <f>STDEV(Tabelle2[MP3a])</f>
        <v>6.8092429442401306E-2</v>
      </c>
      <c r="G8">
        <f>STDEV(Tabelle2[MP4a])</f>
        <v>5.0770380921826529E-2</v>
      </c>
      <c r="H8">
        <f>STDEV(Tabelle2[MP5a])</f>
        <v>0.10287447640079071</v>
      </c>
      <c r="I8">
        <f>STDEV(Tabelle2[MP6a])</f>
        <v>0.16392873933190411</v>
      </c>
      <c r="J8">
        <f>STDEV(Tabelle2[MP7a])</f>
        <v>0.218855275419505</v>
      </c>
      <c r="K8">
        <f>STDEV(Tabelle2[MP8a])</f>
        <v>0.23452303219850071</v>
      </c>
      <c r="L8">
        <f>STDEV(Tabelle2[MP9a])</f>
        <v>0.21083792727815212</v>
      </c>
      <c r="M8">
        <f>STDEV(Tabelle2[MP10a])</f>
        <v>0.43154678955930992</v>
      </c>
    </row>
    <row r="34" spans="4:12" ht="18.75">
      <c r="F34" s="19" t="s">
        <v>72</v>
      </c>
    </row>
    <row r="36" spans="4:12">
      <c r="D36" s="25" t="s">
        <v>20</v>
      </c>
      <c r="E36" s="26" t="s">
        <v>11</v>
      </c>
      <c r="F36" s="26" t="s">
        <v>13</v>
      </c>
      <c r="G36" s="26" t="s">
        <v>14</v>
      </c>
      <c r="H36" s="26" t="s">
        <v>15</v>
      </c>
      <c r="I36" s="26" t="s">
        <v>16</v>
      </c>
      <c r="J36" s="26" t="s">
        <v>12</v>
      </c>
      <c r="K36" s="26" t="s">
        <v>17</v>
      </c>
      <c r="L36" s="26" t="s">
        <v>18</v>
      </c>
    </row>
    <row r="37" spans="4:12">
      <c r="D37" t="s">
        <v>67</v>
      </c>
      <c r="E37">
        <v>3.2843328249831022E-2</v>
      </c>
      <c r="F37">
        <v>2.1398475105532781E-2</v>
      </c>
      <c r="G37">
        <v>2.5021043774769838E-2</v>
      </c>
      <c r="H37">
        <v>2.8265657049165761E-2</v>
      </c>
      <c r="I37">
        <v>3.5629674208591006E-2</v>
      </c>
      <c r="J37">
        <v>2.7772572611727619E-2</v>
      </c>
      <c r="K37">
        <v>2.2360679774997918E-2</v>
      </c>
      <c r="L37">
        <v>4.3997607590478369E-2</v>
      </c>
    </row>
    <row r="38" spans="4:12">
      <c r="D38" t="s">
        <v>68</v>
      </c>
      <c r="E38">
        <v>0.42916412024453232</v>
      </c>
      <c r="F38">
        <v>4.3937755015363046E-2</v>
      </c>
      <c r="G38">
        <v>3.1556132109057396E-2</v>
      </c>
      <c r="H38">
        <v>4.0470912231413046E-2</v>
      </c>
      <c r="I38">
        <v>3.7031281229167018E-2</v>
      </c>
      <c r="J38">
        <v>3.6313691777700746E-2</v>
      </c>
      <c r="K38">
        <v>3.5228576916743991E-2</v>
      </c>
      <c r="L38">
        <v>2.3619795444544098E-2</v>
      </c>
    </row>
    <row r="39" spans="4:12">
      <c r="D39" t="s">
        <v>52</v>
      </c>
      <c r="E39">
        <v>3.2783179255607017E-2</v>
      </c>
      <c r="F39">
        <v>4.8601494453955771E-2</v>
      </c>
      <c r="G39">
        <v>3.6548453779663655E-2</v>
      </c>
      <c r="H39">
        <v>4.5929007002226033E-2</v>
      </c>
      <c r="I39">
        <v>4.63936247888935E-2</v>
      </c>
      <c r="J39">
        <v>4.0688159405279978E-2</v>
      </c>
      <c r="K39">
        <v>9.1782064524726467E-2</v>
      </c>
      <c r="L39">
        <v>4.0509907819926597E-2</v>
      </c>
    </row>
    <row r="40" spans="4:12">
      <c r="D40" t="s">
        <v>54</v>
      </c>
      <c r="E40">
        <v>6.7658196687073693E-2</v>
      </c>
      <c r="F40">
        <v>8.8234138279322999E-2</v>
      </c>
      <c r="G40">
        <v>7.1126277622416065E-2</v>
      </c>
      <c r="H40">
        <v>0.1175394670559189</v>
      </c>
      <c r="I40">
        <v>9.4327257878871848E-2</v>
      </c>
      <c r="J40">
        <v>0.10142536794686986</v>
      </c>
      <c r="K40">
        <v>9.0813574223007329E-2</v>
      </c>
      <c r="L40">
        <v>6.6528585071222071E-2</v>
      </c>
    </row>
  </sheetData>
  <pageMargins left="0.7" right="0.7" top="0.78740157499999996" bottom="0.78740157499999996" header="0.3" footer="0.3"/>
  <pageSetup paperSize="9"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dimension ref="A1:O137"/>
  <sheetViews>
    <sheetView topLeftCell="A128" workbookViewId="0">
      <selection activeCell="D95" sqref="D95"/>
    </sheetView>
  </sheetViews>
  <sheetFormatPr baseColWidth="10" defaultRowHeight="15"/>
  <sheetData>
    <row r="1" spans="1:15" ht="15.75">
      <c r="A1">
        <v>0.46733820729745601</v>
      </c>
      <c r="B1" s="32" t="s">
        <v>77</v>
      </c>
      <c r="C1" s="32" t="s">
        <v>78</v>
      </c>
      <c r="D1" s="32" t="s">
        <v>79</v>
      </c>
    </row>
    <row r="2" spans="1:15">
      <c r="A2" s="31">
        <f>SQRT(20)</f>
        <v>4.4721359549995796</v>
      </c>
    </row>
    <row r="3" spans="1:15" ht="18.75">
      <c r="F3" s="19" t="s">
        <v>70</v>
      </c>
      <c r="G3" s="19"/>
      <c r="H3" s="19"/>
      <c r="I3" s="19"/>
      <c r="J3" s="19"/>
      <c r="K3" s="19"/>
    </row>
    <row r="7" spans="1:15">
      <c r="E7" s="18" t="s">
        <v>20</v>
      </c>
      <c r="F7" s="11" t="s">
        <v>0</v>
      </c>
      <c r="G7" s="11" t="s">
        <v>1</v>
      </c>
      <c r="H7" s="11" t="s">
        <v>2</v>
      </c>
      <c r="I7" s="11" t="s">
        <v>3</v>
      </c>
      <c r="J7" s="11" t="s">
        <v>4</v>
      </c>
      <c r="K7" s="11" t="s">
        <v>5</v>
      </c>
      <c r="L7" s="11" t="s">
        <v>6</v>
      </c>
      <c r="M7" s="11" t="s">
        <v>7</v>
      </c>
      <c r="N7" s="11" t="s">
        <v>8</v>
      </c>
      <c r="O7" s="12" t="s">
        <v>9</v>
      </c>
    </row>
    <row r="8" spans="1:15">
      <c r="E8" t="s">
        <v>47</v>
      </c>
      <c r="F8" s="1">
        <f>STDEV(Tabelle1419[MP1a])</f>
        <v>0.4156108190858081</v>
      </c>
      <c r="G8" s="1">
        <f>STDEV(Tabelle1419[MP2a])</f>
        <v>0.13784048752090203</v>
      </c>
      <c r="H8" s="1">
        <f>STDEV(Tabelle1419[MP3a])</f>
        <v>9.8247719459969976E-2</v>
      </c>
      <c r="I8" s="1">
        <f>STDEV(Tabelle1419[MP4a])</f>
        <v>5.3455741879327438E-2</v>
      </c>
      <c r="J8" s="1">
        <f>STDEV(Tabelle1419[MP5a])</f>
        <v>6.0317785885405518E-2</v>
      </c>
      <c r="K8" s="1">
        <f>STDEV(Tabelle1419[MP6a])</f>
        <v>4.7527082062880359E-2</v>
      </c>
      <c r="L8" s="1">
        <f>STDEV(Tabelle1419[MP7a])</f>
        <v>2.8382310609877344E-2</v>
      </c>
      <c r="M8" s="1">
        <f>STDEV(Tabelle1419[MP8a])</f>
        <v>0.13217635278405179</v>
      </c>
      <c r="N8" s="1">
        <f>STDEV(Tabelle1419[MP9a])</f>
        <v>0.12059357552339342</v>
      </c>
      <c r="O8" s="1">
        <f>STDEV(Tabelle1419[MP10a])</f>
        <v>0.29073043013509225</v>
      </c>
    </row>
    <row r="9" spans="1:15">
      <c r="E9" t="s">
        <v>67</v>
      </c>
      <c r="F9">
        <v>0.12145932825869225</v>
      </c>
      <c r="G9">
        <v>6.6062171674232714E-2</v>
      </c>
      <c r="H9">
        <v>0.1583093241261018</v>
      </c>
      <c r="I9">
        <v>1.4608937423083801E-2</v>
      </c>
      <c r="J9">
        <v>3.8644806282753824E-2</v>
      </c>
      <c r="K9">
        <v>2.502104377476887E-2</v>
      </c>
      <c r="L9">
        <v>1.218281792655454E-2</v>
      </c>
      <c r="M9">
        <v>1.98944583661936E-2</v>
      </c>
      <c r="N9">
        <v>5.11216299880154E-2</v>
      </c>
      <c r="O9">
        <v>0.10440180478375191</v>
      </c>
    </row>
    <row r="47" spans="5:7" ht="18.75">
      <c r="E47" s="19" t="s">
        <v>75</v>
      </c>
      <c r="F47" s="19"/>
      <c r="G47" s="19"/>
    </row>
    <row r="49" spans="3:13">
      <c r="C49" s="18" t="s">
        <v>20</v>
      </c>
      <c r="D49" s="11" t="s">
        <v>0</v>
      </c>
      <c r="E49" s="11" t="s">
        <v>1</v>
      </c>
      <c r="F49" s="11" t="s">
        <v>2</v>
      </c>
      <c r="G49" s="11" t="s">
        <v>3</v>
      </c>
      <c r="H49" s="11" t="s">
        <v>4</v>
      </c>
      <c r="I49" s="11" t="s">
        <v>5</v>
      </c>
      <c r="J49" s="11" t="s">
        <v>6</v>
      </c>
      <c r="K49" s="11" t="s">
        <v>7</v>
      </c>
      <c r="L49" s="11" t="s">
        <v>8</v>
      </c>
      <c r="M49" s="12" t="s">
        <v>9</v>
      </c>
    </row>
    <row r="50" spans="3:13">
      <c r="C50" t="s">
        <v>46</v>
      </c>
      <c r="D50">
        <f>STDEV(Tabelle14[Spalte2])</f>
        <v>0.27030002823373267</v>
      </c>
      <c r="E50">
        <f>STDEV(Tabelle14[Spalte3])</f>
        <v>0.11573449651772093</v>
      </c>
      <c r="F50">
        <f>STDEV(Tabelle14[Spalte4])</f>
        <v>8.5587751214146704E-2</v>
      </c>
      <c r="G50">
        <f>STDEV(Tabelle14[Spalte5])</f>
        <v>3.592389616661136E-2</v>
      </c>
      <c r="H50">
        <f>STDEV(Tabelle14[Spalte7])</f>
        <v>2.8022547312739773E-2</v>
      </c>
      <c r="I50">
        <f>STDEV(Tabelle14[Spalte7])</f>
        <v>2.8022547312739773E-2</v>
      </c>
      <c r="J50">
        <f>STDEV(Tabelle14[Spalte8])</f>
        <v>2.4942038071455556E-2</v>
      </c>
      <c r="K50">
        <f>STDEV(Tabelle14[Spalte9])</f>
        <v>0.1128331324987196</v>
      </c>
      <c r="L50">
        <f>STDEV(Tabelle14[Spalte10])</f>
        <v>7.83699056096306E-2</v>
      </c>
      <c r="M50">
        <f>STDEV(Tabelle14[Spalte11])</f>
        <v>0.21041062610748731</v>
      </c>
    </row>
    <row r="51" spans="3:13">
      <c r="C51" t="s">
        <v>68</v>
      </c>
      <c r="D51">
        <v>0.15118479455705683</v>
      </c>
      <c r="E51">
        <v>3.7766596212438205E-2</v>
      </c>
      <c r="F51">
        <v>3.3324560249003474E-2</v>
      </c>
      <c r="G51">
        <v>9.3330200448672081E-3</v>
      </c>
      <c r="H51">
        <v>1.6693837501494849E-2</v>
      </c>
      <c r="I51">
        <v>1.922169826551564E-2</v>
      </c>
      <c r="J51">
        <v>1.5423836644690757E-2</v>
      </c>
      <c r="K51">
        <v>2.5874189537269287E-2</v>
      </c>
      <c r="L51">
        <v>5.6501047964198518E-2</v>
      </c>
      <c r="M51">
        <v>0.10868956275849763</v>
      </c>
    </row>
    <row r="74" spans="3:11" ht="18.75">
      <c r="F74" s="19" t="s">
        <v>76</v>
      </c>
      <c r="G74" s="19"/>
      <c r="H74" s="19"/>
      <c r="I74" s="19"/>
    </row>
    <row r="77" spans="3:11">
      <c r="C77" s="25" t="s">
        <v>20</v>
      </c>
      <c r="D77" s="26" t="s">
        <v>11</v>
      </c>
      <c r="E77" s="26" t="s">
        <v>13</v>
      </c>
      <c r="F77" s="26" t="s">
        <v>14</v>
      </c>
      <c r="G77" s="26" t="s">
        <v>15</v>
      </c>
      <c r="H77" s="26" t="s">
        <v>16</v>
      </c>
      <c r="I77" s="26" t="s">
        <v>12</v>
      </c>
      <c r="J77" s="26" t="s">
        <v>17</v>
      </c>
      <c r="K77" s="26" t="s">
        <v>18</v>
      </c>
    </row>
    <row r="78" spans="3:11">
      <c r="C78" t="s">
        <v>46</v>
      </c>
      <c r="D78">
        <v>9.5647378702354083E-2</v>
      </c>
      <c r="E78">
        <v>0.13605242797501474</v>
      </c>
      <c r="F78">
        <v>8.3319297063512224E-2</v>
      </c>
      <c r="G78">
        <v>5.2224212976865143E-2</v>
      </c>
      <c r="H78">
        <v>6.2145838663237613E-2</v>
      </c>
      <c r="I78">
        <v>4.913997193838137E-2</v>
      </c>
      <c r="J78">
        <v>0.18007600734426663</v>
      </c>
      <c r="K78">
        <v>9.3542841296881687E-2</v>
      </c>
    </row>
    <row r="79" spans="3:11">
      <c r="C79" t="s">
        <v>68</v>
      </c>
      <c r="D79">
        <v>0.42916412024453232</v>
      </c>
      <c r="E79">
        <v>4.3937755015363046E-2</v>
      </c>
      <c r="F79">
        <v>3.1556132109057396E-2</v>
      </c>
      <c r="G79">
        <v>4.0470912231413046E-2</v>
      </c>
      <c r="H79">
        <v>3.7031281229167018E-2</v>
      </c>
      <c r="I79">
        <v>3.6313691777700746E-2</v>
      </c>
      <c r="J79">
        <v>3.5228576916743991E-2</v>
      </c>
      <c r="K79">
        <v>2.3619795444544098E-2</v>
      </c>
    </row>
    <row r="103" spans="3:13" ht="18.75">
      <c r="E103" s="19" t="s">
        <v>74</v>
      </c>
      <c r="F103" s="19"/>
      <c r="G103" s="19"/>
      <c r="H103" s="22"/>
    </row>
    <row r="106" spans="3:13">
      <c r="C106" s="18" t="s">
        <v>20</v>
      </c>
      <c r="D106" s="11" t="s">
        <v>0</v>
      </c>
      <c r="E106" s="11" t="s">
        <v>1</v>
      </c>
      <c r="F106" s="11" t="s">
        <v>2</v>
      </c>
      <c r="G106" s="11" t="s">
        <v>3</v>
      </c>
      <c r="H106" s="11" t="s">
        <v>4</v>
      </c>
      <c r="I106" s="11" t="s">
        <v>5</v>
      </c>
      <c r="J106" s="11" t="s">
        <v>6</v>
      </c>
      <c r="K106" s="11" t="s">
        <v>7</v>
      </c>
      <c r="L106" s="11" t="s">
        <v>8</v>
      </c>
      <c r="M106" s="12" t="s">
        <v>9</v>
      </c>
    </row>
    <row r="107" spans="3:13">
      <c r="C107" t="s">
        <v>47</v>
      </c>
      <c r="D107">
        <v>0.4156108190858081</v>
      </c>
      <c r="E107">
        <v>0.13784048752090203</v>
      </c>
      <c r="F107">
        <v>9.8247719459969976E-2</v>
      </c>
      <c r="G107">
        <v>5.3455741879327438E-2</v>
      </c>
      <c r="H107">
        <v>6.0317785885405518E-2</v>
      </c>
      <c r="I107">
        <v>4.7527082062880359E-2</v>
      </c>
      <c r="J107">
        <v>2.8382310609877344E-2</v>
      </c>
      <c r="K107">
        <v>0.13217635278405179</v>
      </c>
      <c r="L107">
        <v>0.12059357552339342</v>
      </c>
      <c r="M107">
        <v>0.29073043013509225</v>
      </c>
    </row>
    <row r="108" spans="3:13">
      <c r="C108" t="s">
        <v>67</v>
      </c>
      <c r="D108">
        <v>0.12145932825869225</v>
      </c>
      <c r="E108">
        <v>6.6062171674232714E-2</v>
      </c>
      <c r="F108">
        <v>0.1583093241261018</v>
      </c>
      <c r="G108">
        <v>1.4608937423083801E-2</v>
      </c>
      <c r="H108">
        <v>3.8644806282753824E-2</v>
      </c>
      <c r="I108">
        <v>2.502104377476887E-2</v>
      </c>
      <c r="J108">
        <v>1.218281792655454E-2</v>
      </c>
      <c r="K108">
        <v>1.98944583661936E-2</v>
      </c>
      <c r="L108">
        <v>5.11216299880154E-2</v>
      </c>
      <c r="M108">
        <v>0.10440180478375191</v>
      </c>
    </row>
    <row r="131" spans="3:11" ht="18.75">
      <c r="D131" s="19" t="s">
        <v>73</v>
      </c>
    </row>
    <row r="135" spans="3:11">
      <c r="C135" s="25" t="s">
        <v>20</v>
      </c>
      <c r="D135" s="26" t="s">
        <v>11</v>
      </c>
      <c r="E135" s="26" t="s">
        <v>13</v>
      </c>
      <c r="F135" s="26" t="s">
        <v>14</v>
      </c>
      <c r="G135" s="26" t="s">
        <v>15</v>
      </c>
      <c r="H135" s="26" t="s">
        <v>16</v>
      </c>
      <c r="I135" s="26" t="s">
        <v>12</v>
      </c>
      <c r="J135" s="26" t="s">
        <v>17</v>
      </c>
      <c r="K135" s="26" t="s">
        <v>18</v>
      </c>
    </row>
    <row r="136" spans="3:11">
      <c r="C136" t="s">
        <v>47</v>
      </c>
      <c r="D136">
        <v>0.11545307169887575</v>
      </c>
      <c r="E136">
        <v>0.17752841989180798</v>
      </c>
      <c r="F136">
        <v>0.12218062274830405</v>
      </c>
      <c r="G136">
        <v>0.16787503132923473</v>
      </c>
      <c r="H136">
        <v>0.12310922935727149</v>
      </c>
      <c r="I136">
        <v>0.10328746610114131</v>
      </c>
      <c r="J136">
        <v>0.21900547639912823</v>
      </c>
      <c r="K136">
        <v>0.73200079467080714</v>
      </c>
    </row>
    <row r="137" spans="3:11">
      <c r="C137" t="s">
        <v>67</v>
      </c>
      <c r="D137">
        <v>3.2843328249831022E-2</v>
      </c>
      <c r="E137">
        <v>2.1398475105532781E-2</v>
      </c>
      <c r="F137">
        <v>2.5021043774769838E-2</v>
      </c>
      <c r="G137">
        <v>2.8265657049165761E-2</v>
      </c>
      <c r="H137">
        <v>3.5629674208591006E-2</v>
      </c>
      <c r="I137">
        <v>2.7772572611727619E-2</v>
      </c>
      <c r="J137">
        <v>2.2360679774997918E-2</v>
      </c>
      <c r="K137">
        <v>4.3997607590478369E-2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dimension ref="C2:M105"/>
  <sheetViews>
    <sheetView topLeftCell="A111" workbookViewId="0">
      <selection activeCell="B1" sqref="B1"/>
    </sheetView>
  </sheetViews>
  <sheetFormatPr baseColWidth="10" defaultRowHeight="15"/>
  <sheetData>
    <row r="2" spans="3:13" ht="18.75">
      <c r="D2" s="19" t="s">
        <v>91</v>
      </c>
      <c r="E2" s="19"/>
      <c r="F2" s="19"/>
      <c r="G2" s="19"/>
    </row>
    <row r="5" spans="3:13">
      <c r="C5" s="18" t="s">
        <v>20</v>
      </c>
      <c r="D5" s="11" t="s">
        <v>0</v>
      </c>
      <c r="E5" s="11" t="s">
        <v>1</v>
      </c>
      <c r="F5" s="11" t="s">
        <v>2</v>
      </c>
      <c r="G5" s="11" t="s">
        <v>3</v>
      </c>
      <c r="H5" s="11" t="s">
        <v>4</v>
      </c>
      <c r="I5" s="11" t="s">
        <v>5</v>
      </c>
      <c r="J5" s="11" t="s">
        <v>6</v>
      </c>
      <c r="K5" s="11" t="s">
        <v>7</v>
      </c>
      <c r="L5" s="11" t="s">
        <v>8</v>
      </c>
      <c r="M5" s="12" t="s">
        <v>9</v>
      </c>
    </row>
    <row r="6" spans="3:13">
      <c r="C6" t="s">
        <v>46</v>
      </c>
      <c r="D6">
        <v>0.13</v>
      </c>
      <c r="E6">
        <v>0.06</v>
      </c>
      <c r="F6">
        <v>0.04</v>
      </c>
      <c r="G6">
        <v>1.7000000000000001E-2</v>
      </c>
      <c r="H6">
        <v>1.4E-2</v>
      </c>
      <c r="I6">
        <v>1.4E-2</v>
      </c>
      <c r="J6">
        <v>1.2E-2</v>
      </c>
      <c r="K6">
        <v>0.06</v>
      </c>
      <c r="L6">
        <v>0.04</v>
      </c>
      <c r="M6">
        <v>0.1</v>
      </c>
    </row>
    <row r="7" spans="3:13">
      <c r="C7" t="s">
        <v>68</v>
      </c>
      <c r="D7">
        <v>0.08</v>
      </c>
      <c r="E7">
        <v>1.7999999999999999E-2</v>
      </c>
      <c r="F7">
        <v>1.6E-2</v>
      </c>
      <c r="G7">
        <v>5.0000000000000001E-3</v>
      </c>
      <c r="H7">
        <v>8.0000000000000002E-3</v>
      </c>
      <c r="I7">
        <v>8.9999999999999993E-3</v>
      </c>
      <c r="J7">
        <v>8.0000000000000002E-3</v>
      </c>
      <c r="K7">
        <v>1.2999999999999999E-2</v>
      </c>
      <c r="L7">
        <v>2.7E-2</v>
      </c>
      <c r="M7">
        <v>0.06</v>
      </c>
    </row>
    <row r="26" spans="3:13" ht="18.75">
      <c r="C26" s="33" t="s">
        <v>92</v>
      </c>
      <c r="D26" s="33"/>
      <c r="E26" s="33"/>
      <c r="F26" s="33"/>
    </row>
    <row r="29" spans="3:13">
      <c r="C29" s="18" t="s">
        <v>20</v>
      </c>
      <c r="D29" s="11" t="s">
        <v>0</v>
      </c>
      <c r="E29" s="11" t="s">
        <v>1</v>
      </c>
      <c r="F29" s="11" t="s">
        <v>2</v>
      </c>
      <c r="G29" s="11" t="s">
        <v>3</v>
      </c>
      <c r="H29" s="11" t="s">
        <v>4</v>
      </c>
      <c r="I29" s="11" t="s">
        <v>5</v>
      </c>
      <c r="J29" s="11" t="s">
        <v>6</v>
      </c>
      <c r="K29" s="11" t="s">
        <v>7</v>
      </c>
      <c r="L29" s="11" t="s">
        <v>8</v>
      </c>
      <c r="M29" s="12" t="s">
        <v>9</v>
      </c>
    </row>
    <row r="30" spans="3:13">
      <c r="C30" t="s">
        <v>47</v>
      </c>
      <c r="D30">
        <v>0.21</v>
      </c>
      <c r="E30">
        <v>7.0000000000000007E-2</v>
      </c>
      <c r="F30">
        <v>0.05</v>
      </c>
      <c r="G30">
        <v>2.7E-2</v>
      </c>
      <c r="H30">
        <v>0.03</v>
      </c>
      <c r="I30">
        <v>2.4E-2</v>
      </c>
      <c r="J30">
        <v>1.4999999999999999E-2</v>
      </c>
      <c r="K30">
        <v>7.0000000000000007E-2</v>
      </c>
      <c r="L30">
        <v>0.06</v>
      </c>
      <c r="M30">
        <v>0.15</v>
      </c>
    </row>
    <row r="31" spans="3:13">
      <c r="C31" t="s">
        <v>67</v>
      </c>
      <c r="D31">
        <v>0.06</v>
      </c>
      <c r="E31">
        <v>0.04</v>
      </c>
      <c r="F31">
        <v>0.08</v>
      </c>
      <c r="G31">
        <v>7.0000000000000001E-3</v>
      </c>
      <c r="H31">
        <v>1.9E-2</v>
      </c>
      <c r="I31">
        <v>1.2E-2</v>
      </c>
      <c r="J31">
        <v>6.0000000000000001E-3</v>
      </c>
      <c r="K31">
        <v>0.01</v>
      </c>
      <c r="L31">
        <v>2.4E-2</v>
      </c>
      <c r="M31">
        <v>0.05</v>
      </c>
    </row>
    <row r="51" spans="3:12" ht="18.75">
      <c r="C51" s="19" t="s">
        <v>93</v>
      </c>
      <c r="D51" s="19"/>
      <c r="E51" s="19"/>
    </row>
    <row r="54" spans="3:12">
      <c r="D54" s="17" t="s">
        <v>20</v>
      </c>
      <c r="E54" s="6" t="s">
        <v>11</v>
      </c>
      <c r="F54" s="6" t="s">
        <v>13</v>
      </c>
      <c r="G54" s="6" t="s">
        <v>14</v>
      </c>
      <c r="H54" s="6" t="s">
        <v>15</v>
      </c>
      <c r="I54" s="6" t="s">
        <v>16</v>
      </c>
      <c r="J54" s="6" t="s">
        <v>12</v>
      </c>
      <c r="K54" s="6" t="s">
        <v>17</v>
      </c>
      <c r="L54" s="7" t="s">
        <v>18</v>
      </c>
    </row>
    <row r="55" spans="3:12">
      <c r="D55" t="s">
        <v>46</v>
      </c>
      <c r="E55">
        <v>0.05</v>
      </c>
      <c r="F55">
        <v>7.0000000000000007E-2</v>
      </c>
      <c r="G55">
        <v>0.04</v>
      </c>
      <c r="H55">
        <v>2.5000000000000001E-2</v>
      </c>
      <c r="I55">
        <v>0.03</v>
      </c>
      <c r="J55">
        <v>2.3E-2</v>
      </c>
      <c r="K55">
        <v>0.09</v>
      </c>
      <c r="L55">
        <v>0.05</v>
      </c>
    </row>
    <row r="56" spans="3:12">
      <c r="D56" t="s">
        <v>68</v>
      </c>
      <c r="E56">
        <v>0.21</v>
      </c>
      <c r="F56">
        <v>2.1000000000000001E-2</v>
      </c>
      <c r="G56">
        <v>1.4999999999999999E-2</v>
      </c>
      <c r="H56">
        <v>1.9E-2</v>
      </c>
      <c r="I56">
        <v>1.7999999999999999E-2</v>
      </c>
      <c r="J56">
        <v>1.7000000000000001E-2</v>
      </c>
      <c r="K56">
        <v>1.7000000000000001E-2</v>
      </c>
      <c r="L56">
        <v>1.2E-2</v>
      </c>
    </row>
    <row r="74" spans="3:12" ht="18.75">
      <c r="C74" s="19" t="s">
        <v>94</v>
      </c>
      <c r="D74" s="19"/>
      <c r="E74" s="19"/>
    </row>
    <row r="77" spans="3:12">
      <c r="D77" s="17" t="s">
        <v>20</v>
      </c>
      <c r="E77" s="6" t="s">
        <v>11</v>
      </c>
      <c r="F77" s="6" t="s">
        <v>13</v>
      </c>
      <c r="G77" s="6" t="s">
        <v>14</v>
      </c>
      <c r="H77" s="6" t="s">
        <v>15</v>
      </c>
      <c r="I77" s="6" t="s">
        <v>16</v>
      </c>
      <c r="J77" s="6" t="s">
        <v>12</v>
      </c>
      <c r="K77" s="6" t="s">
        <v>17</v>
      </c>
      <c r="L77" s="7" t="s">
        <v>18</v>
      </c>
    </row>
    <row r="78" spans="3:12">
      <c r="D78" t="s">
        <v>47</v>
      </c>
      <c r="E78">
        <v>0.06</v>
      </c>
      <c r="F78">
        <v>0.09</v>
      </c>
      <c r="G78">
        <v>7.0000000000000007E-2</v>
      </c>
      <c r="H78">
        <v>0.09</v>
      </c>
      <c r="I78">
        <v>7.0000000000000007E-2</v>
      </c>
      <c r="J78">
        <v>0.06</v>
      </c>
      <c r="K78">
        <v>0.11</v>
      </c>
      <c r="L78">
        <v>0.4</v>
      </c>
    </row>
    <row r="79" spans="3:12">
      <c r="D79" t="s">
        <v>67</v>
      </c>
      <c r="E79">
        <v>1.6E-2</v>
      </c>
      <c r="F79">
        <v>1.0999999999999999E-2</v>
      </c>
      <c r="G79">
        <v>1.2E-2</v>
      </c>
      <c r="H79">
        <v>1.4E-2</v>
      </c>
      <c r="I79">
        <v>1.7000000000000001E-2</v>
      </c>
      <c r="J79">
        <v>1.2999999999999999E-2</v>
      </c>
      <c r="K79">
        <v>1.0999999999999999E-2</v>
      </c>
      <c r="L79">
        <v>2.1000000000000001E-2</v>
      </c>
    </row>
    <row r="99" spans="4:12" ht="18.75">
      <c r="D99" s="19" t="s">
        <v>95</v>
      </c>
      <c r="E99" s="19"/>
      <c r="F99" s="19"/>
      <c r="G99" s="19"/>
      <c r="H99" s="19"/>
      <c r="I99" s="19"/>
      <c r="J99" s="19"/>
      <c r="K99" s="19"/>
      <c r="L99" s="19"/>
    </row>
    <row r="103" spans="4:12">
      <c r="D103" s="17" t="s">
        <v>20</v>
      </c>
      <c r="E103" s="6" t="s">
        <v>11</v>
      </c>
      <c r="F103" s="6" t="s">
        <v>13</v>
      </c>
      <c r="G103" s="6" t="s">
        <v>14</v>
      </c>
      <c r="H103" s="6" t="s">
        <v>15</v>
      </c>
      <c r="I103" s="6" t="s">
        <v>16</v>
      </c>
      <c r="J103" s="6" t="s">
        <v>12</v>
      </c>
      <c r="K103" s="6" t="s">
        <v>17</v>
      </c>
      <c r="L103" s="7" t="s">
        <v>18</v>
      </c>
    </row>
    <row r="104" spans="4:12">
      <c r="D104" t="s">
        <v>47</v>
      </c>
      <c r="E104">
        <v>2.7212549969030577E-2</v>
      </c>
      <c r="F104">
        <v>4.1843849852943406E-2</v>
      </c>
      <c r="G104">
        <v>2.879824895830705E-2</v>
      </c>
      <c r="H104">
        <v>3.9568524348268672E-2</v>
      </c>
      <c r="I104">
        <v>2.901712363505889E-2</v>
      </c>
      <c r="J104">
        <v>2.4345089230564228E-2</v>
      </c>
      <c r="K104">
        <v>5.1620085826271325E-2</v>
      </c>
      <c r="L104">
        <v>0.17253424191522312</v>
      </c>
    </row>
    <row r="105" spans="4:12">
      <c r="D105" t="s">
        <v>67</v>
      </c>
      <c r="E105">
        <v>7.343991457396136E-3</v>
      </c>
      <c r="F105">
        <v>4.7848444950808278E-3</v>
      </c>
      <c r="G105">
        <v>5.5948754748383293E-3</v>
      </c>
      <c r="H105">
        <v>6.3203930590630753E-3</v>
      </c>
      <c r="I105">
        <v>7.9670373546580509E-3</v>
      </c>
      <c r="J105">
        <v>6.2101360269871822E-3</v>
      </c>
      <c r="K105">
        <v>5.0000000000000044E-3</v>
      </c>
      <c r="L105">
        <v>9.8381641419670353E-3</v>
      </c>
    </row>
  </sheetData>
  <pageMargins left="0.7" right="0.7" top="0.78740157499999996" bottom="0.78740157499999996"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dimension ref="A1"/>
  <sheetViews>
    <sheetView topLeftCell="A5" workbookViewId="0">
      <selection activeCell="N17" sqref="N17"/>
    </sheetView>
  </sheetViews>
  <sheetFormatPr baseColWidth="10" defaultRowHeight="15"/>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dimension ref="A1:O307"/>
  <sheetViews>
    <sheetView topLeftCell="B286" zoomScale="130" zoomScaleNormal="130" workbookViewId="0">
      <selection activeCell="O131" sqref="O131"/>
    </sheetView>
  </sheetViews>
  <sheetFormatPr baseColWidth="10" defaultRowHeight="15"/>
  <sheetData>
    <row r="1" spans="1:13" ht="18.75">
      <c r="A1" s="31">
        <f>SQRT(20)</f>
        <v>4.4721359549995796</v>
      </c>
      <c r="E1" s="19"/>
      <c r="F1" s="19" t="s">
        <v>107</v>
      </c>
      <c r="G1" s="19"/>
      <c r="H1" s="19"/>
    </row>
    <row r="2" spans="1:13">
      <c r="A2">
        <v>0.46733820729745601</v>
      </c>
    </row>
    <row r="3" spans="1:13">
      <c r="C3" t="s">
        <v>96</v>
      </c>
      <c r="D3" t="s">
        <v>97</v>
      </c>
      <c r="E3" t="s">
        <v>98</v>
      </c>
      <c r="F3" t="s">
        <v>99</v>
      </c>
      <c r="G3" t="s">
        <v>100</v>
      </c>
      <c r="H3" t="s">
        <v>101</v>
      </c>
      <c r="I3" t="s">
        <v>102</v>
      </c>
      <c r="J3" t="s">
        <v>103</v>
      </c>
      <c r="K3" t="s">
        <v>104</v>
      </c>
      <c r="L3" t="s">
        <v>105</v>
      </c>
      <c r="M3" t="s">
        <v>106</v>
      </c>
    </row>
    <row r="4" spans="1:13">
      <c r="C4">
        <v>1</v>
      </c>
      <c r="D4">
        <v>-9.68</v>
      </c>
      <c r="E4">
        <v>-1.57</v>
      </c>
      <c r="F4">
        <v>-1.48</v>
      </c>
      <c r="G4">
        <v>0.44</v>
      </c>
      <c r="H4">
        <v>1.82</v>
      </c>
      <c r="I4">
        <v>1.75</v>
      </c>
      <c r="J4">
        <v>0.19</v>
      </c>
      <c r="K4">
        <v>-3.38</v>
      </c>
      <c r="L4">
        <v>-5.82</v>
      </c>
      <c r="M4">
        <v>-13.28</v>
      </c>
    </row>
    <row r="5" spans="1:13">
      <c r="C5">
        <v>2</v>
      </c>
      <c r="D5">
        <v>-8.92</v>
      </c>
      <c r="E5">
        <v>-1.28</v>
      </c>
      <c r="F5">
        <v>-1.31</v>
      </c>
      <c r="G5">
        <v>0.44</v>
      </c>
      <c r="H5">
        <v>1.74</v>
      </c>
      <c r="I5">
        <v>1.69</v>
      </c>
      <c r="J5">
        <v>0.24</v>
      </c>
      <c r="K5">
        <v>-3.26</v>
      </c>
      <c r="L5">
        <v>-5.48</v>
      </c>
      <c r="M5">
        <v>-12.9</v>
      </c>
    </row>
    <row r="6" spans="1:13">
      <c r="C6">
        <v>3</v>
      </c>
      <c r="D6">
        <v>-8.56</v>
      </c>
      <c r="E6">
        <v>-1.1599999999999999</v>
      </c>
      <c r="F6">
        <v>-1.26</v>
      </c>
      <c r="G6">
        <v>0.44</v>
      </c>
      <c r="H6">
        <v>1.7</v>
      </c>
      <c r="I6">
        <v>1.67</v>
      </c>
      <c r="J6">
        <v>0.26</v>
      </c>
      <c r="K6">
        <v>-3.2</v>
      </c>
      <c r="L6">
        <v>-5.45</v>
      </c>
      <c r="M6">
        <v>-12.95</v>
      </c>
    </row>
    <row r="7" spans="1:13">
      <c r="C7">
        <v>4</v>
      </c>
      <c r="D7">
        <v>-7.52</v>
      </c>
      <c r="E7">
        <v>-0.78</v>
      </c>
      <c r="F7">
        <v>-1.06</v>
      </c>
      <c r="G7">
        <v>0.37</v>
      </c>
      <c r="H7">
        <v>1.48</v>
      </c>
      <c r="I7">
        <v>1.48</v>
      </c>
      <c r="J7">
        <v>0.28000000000000003</v>
      </c>
      <c r="K7">
        <v>-2.93</v>
      </c>
      <c r="L7">
        <v>-4.93</v>
      </c>
      <c r="M7">
        <v>-11.7</v>
      </c>
    </row>
    <row r="8" spans="1:13">
      <c r="C8">
        <v>5</v>
      </c>
      <c r="D8">
        <v>-7.88</v>
      </c>
      <c r="E8">
        <v>-0.95</v>
      </c>
      <c r="F8">
        <v>-1.1299999999999999</v>
      </c>
      <c r="G8">
        <v>0.41</v>
      </c>
      <c r="H8">
        <v>1.57</v>
      </c>
      <c r="I8">
        <v>1.56</v>
      </c>
      <c r="J8">
        <v>0.27</v>
      </c>
      <c r="K8">
        <v>-3.06</v>
      </c>
      <c r="L8">
        <v>-5.19</v>
      </c>
      <c r="M8">
        <v>-12.34</v>
      </c>
    </row>
    <row r="9" spans="1:13">
      <c r="C9">
        <v>6</v>
      </c>
      <c r="D9">
        <v>-8.08</v>
      </c>
      <c r="E9">
        <v>-0.91</v>
      </c>
      <c r="F9">
        <v>-1.1000000000000001</v>
      </c>
      <c r="G9">
        <v>0.42</v>
      </c>
      <c r="H9">
        <v>1.62</v>
      </c>
      <c r="I9">
        <v>1.63</v>
      </c>
      <c r="J9">
        <v>0.28000000000000003</v>
      </c>
      <c r="K9">
        <v>-3.17</v>
      </c>
      <c r="L9">
        <v>-5.38</v>
      </c>
      <c r="M9">
        <v>-12.69</v>
      </c>
    </row>
    <row r="10" spans="1:13">
      <c r="C10">
        <v>7</v>
      </c>
      <c r="D10">
        <v>-7.67</v>
      </c>
      <c r="E10">
        <v>-0.81</v>
      </c>
      <c r="F10">
        <v>-1.05</v>
      </c>
      <c r="G10">
        <v>0.43</v>
      </c>
      <c r="H10">
        <v>1.57</v>
      </c>
      <c r="I10">
        <v>1.58</v>
      </c>
      <c r="J10">
        <v>0.31</v>
      </c>
      <c r="K10">
        <v>-3.08</v>
      </c>
      <c r="L10">
        <v>-5.26</v>
      </c>
      <c r="M10">
        <v>-12.49</v>
      </c>
    </row>
    <row r="11" spans="1:13">
      <c r="C11">
        <v>8</v>
      </c>
      <c r="D11">
        <v>-7.24</v>
      </c>
      <c r="E11">
        <v>-0.64</v>
      </c>
      <c r="F11">
        <v>-0.94</v>
      </c>
      <c r="G11">
        <v>0.4</v>
      </c>
      <c r="H11">
        <v>1.39</v>
      </c>
      <c r="I11">
        <v>1.39</v>
      </c>
      <c r="J11">
        <v>0.31</v>
      </c>
      <c r="K11">
        <v>-2.83</v>
      </c>
      <c r="L11">
        <v>-4.82</v>
      </c>
      <c r="M11">
        <v>-11.57</v>
      </c>
    </row>
    <row r="12" spans="1:13">
      <c r="C12">
        <v>9</v>
      </c>
      <c r="D12">
        <v>-7.02</v>
      </c>
      <c r="E12">
        <v>-0.71</v>
      </c>
      <c r="F12">
        <v>-1.01</v>
      </c>
      <c r="G12">
        <v>0.36</v>
      </c>
      <c r="H12">
        <v>1.37</v>
      </c>
      <c r="I12">
        <v>1.38</v>
      </c>
      <c r="J12">
        <v>0.3</v>
      </c>
      <c r="K12">
        <v>-2.78</v>
      </c>
      <c r="L12">
        <v>-4.72</v>
      </c>
      <c r="M12">
        <v>-11.38</v>
      </c>
    </row>
    <row r="13" spans="1:13">
      <c r="C13">
        <v>10</v>
      </c>
      <c r="D13">
        <v>-7.33</v>
      </c>
      <c r="E13">
        <v>-1.02</v>
      </c>
      <c r="F13">
        <v>-1.1499999999999999</v>
      </c>
      <c r="G13">
        <v>0.44</v>
      </c>
      <c r="H13">
        <v>1.61</v>
      </c>
      <c r="I13">
        <v>1.61</v>
      </c>
      <c r="J13">
        <v>0.32</v>
      </c>
      <c r="K13">
        <v>-3.04</v>
      </c>
      <c r="L13">
        <v>-5.21</v>
      </c>
      <c r="M13">
        <v>-12.49</v>
      </c>
    </row>
    <row r="14" spans="1:13">
      <c r="C14">
        <v>11</v>
      </c>
      <c r="D14">
        <v>-7.97</v>
      </c>
      <c r="E14">
        <v>-0.98</v>
      </c>
      <c r="F14">
        <v>-1.1000000000000001</v>
      </c>
      <c r="G14">
        <v>0.42</v>
      </c>
      <c r="H14">
        <v>1.57</v>
      </c>
      <c r="I14">
        <v>1.57</v>
      </c>
      <c r="J14">
        <v>0.35</v>
      </c>
      <c r="K14">
        <v>-2.96</v>
      </c>
      <c r="L14">
        <v>-5.0599999999999996</v>
      </c>
      <c r="M14">
        <v>-12.09</v>
      </c>
    </row>
    <row r="15" spans="1:13">
      <c r="C15">
        <v>12</v>
      </c>
      <c r="D15">
        <v>-8.15</v>
      </c>
      <c r="E15">
        <v>-0.83</v>
      </c>
      <c r="F15">
        <v>-1.1200000000000001</v>
      </c>
      <c r="G15">
        <v>0.4</v>
      </c>
      <c r="H15">
        <v>1.57</v>
      </c>
      <c r="I15">
        <v>1.58</v>
      </c>
      <c r="J15">
        <v>0.31</v>
      </c>
      <c r="K15">
        <v>-3.04</v>
      </c>
      <c r="L15">
        <v>-5.14</v>
      </c>
      <c r="M15">
        <v>-12.48</v>
      </c>
    </row>
    <row r="16" spans="1:13">
      <c r="C16">
        <v>13</v>
      </c>
      <c r="D16">
        <v>-7.68</v>
      </c>
      <c r="E16">
        <v>-0.95</v>
      </c>
      <c r="F16">
        <v>-1.1299999999999999</v>
      </c>
      <c r="G16">
        <v>0.4</v>
      </c>
      <c r="H16">
        <v>1.56</v>
      </c>
      <c r="I16">
        <v>1.57</v>
      </c>
      <c r="J16">
        <v>0.34</v>
      </c>
      <c r="K16">
        <v>-2.96</v>
      </c>
      <c r="L16">
        <v>-5.0599999999999996</v>
      </c>
      <c r="M16">
        <v>-12.1</v>
      </c>
    </row>
    <row r="17" spans="3:13">
      <c r="C17">
        <v>14</v>
      </c>
      <c r="D17">
        <v>-8.16</v>
      </c>
      <c r="E17">
        <v>-0.87</v>
      </c>
      <c r="F17">
        <v>-1.1000000000000001</v>
      </c>
      <c r="G17">
        <v>0.39</v>
      </c>
      <c r="H17">
        <v>1.52</v>
      </c>
      <c r="I17">
        <v>1.54</v>
      </c>
      <c r="J17">
        <v>0.35</v>
      </c>
      <c r="K17">
        <v>-2.89</v>
      </c>
      <c r="L17">
        <v>-4.88</v>
      </c>
      <c r="M17">
        <v>-11.62</v>
      </c>
    </row>
    <row r="18" spans="3:13">
      <c r="C18">
        <v>15</v>
      </c>
      <c r="D18">
        <v>-8.6</v>
      </c>
      <c r="E18">
        <v>-1.05</v>
      </c>
      <c r="F18">
        <v>-1.19</v>
      </c>
      <c r="G18">
        <v>0.42</v>
      </c>
      <c r="H18">
        <v>1.68</v>
      </c>
      <c r="I18">
        <v>1.68</v>
      </c>
      <c r="J18">
        <v>0.34</v>
      </c>
      <c r="K18">
        <v>-3.1</v>
      </c>
      <c r="L18">
        <v>-5.24</v>
      </c>
      <c r="M18">
        <v>-12.36</v>
      </c>
    </row>
    <row r="19" spans="3:13">
      <c r="C19">
        <v>16</v>
      </c>
      <c r="D19">
        <v>-8.64</v>
      </c>
      <c r="E19">
        <v>-1.03</v>
      </c>
      <c r="F19">
        <v>-1.1599999999999999</v>
      </c>
      <c r="G19">
        <v>0.42</v>
      </c>
      <c r="H19">
        <v>1.62</v>
      </c>
      <c r="I19">
        <v>1.61</v>
      </c>
      <c r="J19">
        <v>0.33</v>
      </c>
      <c r="K19">
        <v>-3.03</v>
      </c>
      <c r="L19">
        <v>-5.21</v>
      </c>
      <c r="M19">
        <v>-12.53</v>
      </c>
    </row>
    <row r="20" spans="3:13">
      <c r="C20">
        <v>17</v>
      </c>
      <c r="D20">
        <v>-8.41</v>
      </c>
      <c r="E20">
        <v>-0.97</v>
      </c>
      <c r="F20">
        <v>-1.1100000000000001</v>
      </c>
      <c r="G20">
        <v>0.4</v>
      </c>
      <c r="H20">
        <v>1.55</v>
      </c>
      <c r="I20">
        <v>1.54</v>
      </c>
      <c r="J20">
        <v>0.31</v>
      </c>
      <c r="K20">
        <v>-2.97</v>
      </c>
      <c r="L20">
        <v>-4.9800000000000004</v>
      </c>
      <c r="M20">
        <v>-11.79</v>
      </c>
    </row>
    <row r="21" spans="3:13">
      <c r="C21">
        <v>18</v>
      </c>
      <c r="D21">
        <v>-8.02</v>
      </c>
      <c r="E21">
        <v>-0.92</v>
      </c>
      <c r="F21">
        <v>-1.1299999999999999</v>
      </c>
      <c r="G21">
        <v>0.39</v>
      </c>
      <c r="H21">
        <v>1.52</v>
      </c>
      <c r="I21">
        <v>1.52</v>
      </c>
      <c r="J21">
        <v>0.32</v>
      </c>
      <c r="K21">
        <v>-2.89</v>
      </c>
      <c r="L21">
        <v>-4.91</v>
      </c>
      <c r="M21">
        <v>-12.36</v>
      </c>
    </row>
    <row r="22" spans="3:13">
      <c r="C22">
        <v>19</v>
      </c>
      <c r="D22">
        <v>-8.65</v>
      </c>
      <c r="E22">
        <v>-1.06</v>
      </c>
      <c r="F22">
        <v>-1.22</v>
      </c>
      <c r="G22">
        <v>0.39</v>
      </c>
      <c r="H22">
        <v>1.64</v>
      </c>
      <c r="I22">
        <v>1.64</v>
      </c>
      <c r="J22">
        <v>0.31</v>
      </c>
      <c r="K22">
        <v>-3.1</v>
      </c>
      <c r="L22">
        <v>-5.17</v>
      </c>
      <c r="M22">
        <v>-12.64</v>
      </c>
    </row>
    <row r="23" spans="3:13">
      <c r="C23">
        <v>20</v>
      </c>
      <c r="D23">
        <v>-9.2100000000000009</v>
      </c>
      <c r="E23">
        <v>-1.35</v>
      </c>
      <c r="F23">
        <v>-1.36</v>
      </c>
      <c r="G23">
        <v>0.44</v>
      </c>
      <c r="H23">
        <v>1.76</v>
      </c>
      <c r="I23">
        <v>1.77</v>
      </c>
      <c r="J23">
        <v>0.32</v>
      </c>
      <c r="K23">
        <v>-3.23</v>
      </c>
      <c r="L23">
        <v>-5.48</v>
      </c>
      <c r="M23">
        <v>-13.4</v>
      </c>
    </row>
    <row r="24" spans="3:13">
      <c r="C24" s="5" t="s">
        <v>27</v>
      </c>
      <c r="D24" s="1">
        <f t="shared" ref="D24:M24" si="0">SUBTOTAL(101,D4:D23)</f>
        <v>-8.1695000000000029</v>
      </c>
      <c r="E24" s="1">
        <f t="shared" si="0"/>
        <v>-0.99200000000000021</v>
      </c>
      <c r="F24" s="1">
        <f t="shared" si="0"/>
        <v>-1.1554999999999997</v>
      </c>
      <c r="G24" s="1">
        <f t="shared" si="0"/>
        <v>0.41100000000000003</v>
      </c>
      <c r="H24" s="1">
        <f t="shared" si="0"/>
        <v>1.5930000000000002</v>
      </c>
      <c r="I24" s="1">
        <f t="shared" si="0"/>
        <v>1.5879999999999999</v>
      </c>
      <c r="J24" s="1">
        <f t="shared" si="0"/>
        <v>0.30199999999999994</v>
      </c>
      <c r="K24" s="1">
        <f t="shared" si="0"/>
        <v>-3.0449999999999999</v>
      </c>
      <c r="L24" s="1">
        <f t="shared" si="0"/>
        <v>-5.1694999999999993</v>
      </c>
      <c r="M24" s="1">
        <f t="shared" si="0"/>
        <v>-12.357999999999997</v>
      </c>
    </row>
    <row r="25" spans="3:13">
      <c r="C25" s="5" t="s">
        <v>26</v>
      </c>
      <c r="D25" s="1">
        <f t="shared" ref="D25:M25" si="1">STDEV(D4:D23)</f>
        <v>0.67787962756942033</v>
      </c>
      <c r="E25" s="1">
        <f t="shared" si="1"/>
        <v>0.22032511861958962</v>
      </c>
      <c r="F25" s="1">
        <f t="shared" si="1"/>
        <v>0.12347916934915931</v>
      </c>
      <c r="G25" s="1">
        <f t="shared" si="1"/>
        <v>2.403944127557997E-2</v>
      </c>
      <c r="H25" s="1">
        <f t="shared" si="1"/>
        <v>0.11318824562368852</v>
      </c>
      <c r="I25" s="1">
        <f t="shared" si="1"/>
        <v>0.10139033484509506</v>
      </c>
      <c r="J25" s="1">
        <f t="shared" si="1"/>
        <v>3.9550101470360491E-2</v>
      </c>
      <c r="K25" s="1">
        <f t="shared" si="1"/>
        <v>0.15181359761580918</v>
      </c>
      <c r="L25" s="1">
        <f t="shared" si="1"/>
        <v>0.26648738490929469</v>
      </c>
      <c r="M25" s="1">
        <f t="shared" si="1"/>
        <v>0.55561819529912393</v>
      </c>
    </row>
    <row r="26" spans="3:13" ht="15.75">
      <c r="C26" s="34" t="s">
        <v>77</v>
      </c>
      <c r="D26" s="1">
        <f t="shared" ref="D26:M26" si="2">D25/$A$1</f>
        <v>0.15157849278074642</v>
      </c>
      <c r="E26" s="1">
        <f t="shared" si="2"/>
        <v>4.92661942384107E-2</v>
      </c>
      <c r="F26" s="1">
        <f t="shared" si="2"/>
        <v>2.7610781646992866E-2</v>
      </c>
      <c r="G26" s="1">
        <f t="shared" si="2"/>
        <v>5.3753824833311066E-3</v>
      </c>
      <c r="H26" s="1">
        <f t="shared" si="2"/>
        <v>2.530966114685106E-2</v>
      </c>
      <c r="I26" s="1">
        <f t="shared" si="2"/>
        <v>2.2671568097509816E-2</v>
      </c>
      <c r="J26" s="1">
        <f t="shared" si="2"/>
        <v>8.8436715404740431E-3</v>
      </c>
      <c r="K26" s="1">
        <f t="shared" si="2"/>
        <v>3.3946552417774931E-2</v>
      </c>
      <c r="L26" s="1">
        <f t="shared" si="2"/>
        <v>5.9588390780333456E-2</v>
      </c>
      <c r="M26" s="1">
        <f t="shared" si="2"/>
        <v>0.12424000542245951</v>
      </c>
    </row>
    <row r="27" spans="3:13" ht="15.75">
      <c r="C27" s="34" t="s">
        <v>78</v>
      </c>
      <c r="D27" s="1">
        <f t="shared" ref="D27:M27" si="3">D25*$A$2</f>
        <v>0.31679904991176006</v>
      </c>
      <c r="E27" s="1">
        <f t="shared" si="3"/>
        <v>0.10296634595827836</v>
      </c>
      <c r="F27" s="1">
        <f t="shared" si="3"/>
        <v>5.7706533642215091E-2</v>
      </c>
      <c r="G27" s="1">
        <f t="shared" si="3"/>
        <v>1.1234549390162012E-2</v>
      </c>
      <c r="H27" s="1">
        <f t="shared" si="3"/>
        <v>5.2897191796918715E-2</v>
      </c>
      <c r="I27" s="1">
        <f t="shared" si="3"/>
        <v>4.7383577323795514E-2</v>
      </c>
      <c r="J27" s="1">
        <f t="shared" si="3"/>
        <v>1.848327351959075E-2</v>
      </c>
      <c r="K27" s="1">
        <f t="shared" si="3"/>
        <v>7.0948294553149605E-2</v>
      </c>
      <c r="L27" s="1">
        <f t="shared" si="3"/>
        <v>0.12453973673089691</v>
      </c>
      <c r="M27" s="1">
        <f t="shared" si="3"/>
        <v>0.25966161133294036</v>
      </c>
    </row>
    <row r="28" spans="3:13" ht="15.75">
      <c r="C28" s="34" t="s">
        <v>79</v>
      </c>
      <c r="D28" s="1">
        <v>0.9</v>
      </c>
      <c r="E28" s="1">
        <v>0.11</v>
      </c>
      <c r="F28" s="1">
        <v>0.06</v>
      </c>
      <c r="G28" s="1">
        <v>1.2E-2</v>
      </c>
      <c r="H28" s="1">
        <v>0.06</v>
      </c>
      <c r="I28" s="1">
        <v>0.05</v>
      </c>
      <c r="J28" s="1">
        <v>1.9E-2</v>
      </c>
      <c r="K28" s="1">
        <v>0.08</v>
      </c>
      <c r="L28" s="1">
        <v>0.13</v>
      </c>
      <c r="M28" s="1">
        <v>0.26</v>
      </c>
    </row>
    <row r="29" spans="3:13" ht="15.75">
      <c r="C29" s="34" t="s">
        <v>126</v>
      </c>
      <c r="D29" s="1">
        <v>-8.1999999999999993</v>
      </c>
      <c r="E29" s="1">
        <v>-0.99</v>
      </c>
      <c r="F29" s="1">
        <v>-1.1599999999999999</v>
      </c>
      <c r="G29" s="1">
        <v>0.41099999999999998</v>
      </c>
      <c r="H29" s="1">
        <v>1.59</v>
      </c>
      <c r="I29" s="1">
        <v>1.59</v>
      </c>
      <c r="J29" s="1">
        <v>0.30199999999999999</v>
      </c>
      <c r="K29" s="1">
        <v>-3.05</v>
      </c>
      <c r="L29" s="1">
        <v>-5.17</v>
      </c>
      <c r="M29" s="1">
        <v>-12.36</v>
      </c>
    </row>
    <row r="30" spans="3:13">
      <c r="C30" s="36" t="s">
        <v>109</v>
      </c>
      <c r="D30" s="1">
        <f t="shared" ref="D30:M30" si="4">ABS(ABS(MIN(D4:D23))-ABS(MAX(D4:D23)))</f>
        <v>2.66</v>
      </c>
      <c r="E30" s="1">
        <f t="shared" si="4"/>
        <v>0.93</v>
      </c>
      <c r="F30" s="1">
        <f t="shared" si="4"/>
        <v>0.54</v>
      </c>
      <c r="G30" s="1">
        <f t="shared" si="4"/>
        <v>8.0000000000000016E-2</v>
      </c>
      <c r="H30" s="1">
        <f t="shared" si="4"/>
        <v>0.44999999999999996</v>
      </c>
      <c r="I30" s="1">
        <f t="shared" si="4"/>
        <v>0.39000000000000012</v>
      </c>
      <c r="J30" s="1">
        <f t="shared" si="4"/>
        <v>0.15999999999999998</v>
      </c>
      <c r="K30" s="1">
        <f t="shared" si="4"/>
        <v>0.60000000000000009</v>
      </c>
      <c r="L30" s="1">
        <f t="shared" si="4"/>
        <v>1.1000000000000005</v>
      </c>
      <c r="M30" s="1">
        <f t="shared" si="4"/>
        <v>2.0199999999999996</v>
      </c>
    </row>
    <row r="31" spans="3:13">
      <c r="C31" s="36"/>
      <c r="D31" s="1"/>
      <c r="E31" s="1"/>
      <c r="F31" s="1"/>
      <c r="G31" s="1"/>
      <c r="H31" s="1"/>
      <c r="I31" s="1"/>
      <c r="J31" s="1"/>
      <c r="K31" s="1"/>
      <c r="L31" s="1"/>
      <c r="M31" s="1"/>
    </row>
    <row r="87" spans="3:13" ht="26.25">
      <c r="D87" s="35" t="s">
        <v>130</v>
      </c>
      <c r="E87" s="35"/>
      <c r="H87" s="35"/>
      <c r="I87" s="35"/>
      <c r="J87" s="35"/>
      <c r="K87" s="35"/>
    </row>
    <row r="89" spans="3:13">
      <c r="C89" t="s">
        <v>33</v>
      </c>
      <c r="D89" t="s">
        <v>97</v>
      </c>
      <c r="E89" t="s">
        <v>98</v>
      </c>
      <c r="F89" t="s">
        <v>99</v>
      </c>
      <c r="G89" t="s">
        <v>100</v>
      </c>
      <c r="H89" t="s">
        <v>101</v>
      </c>
      <c r="I89" t="s">
        <v>102</v>
      </c>
      <c r="J89" t="s">
        <v>103</v>
      </c>
      <c r="K89" t="s">
        <v>104</v>
      </c>
      <c r="L89" t="s">
        <v>105</v>
      </c>
      <c r="M89" t="s">
        <v>106</v>
      </c>
    </row>
    <row r="90" spans="3:13">
      <c r="C90" t="s">
        <v>124</v>
      </c>
      <c r="D90">
        <v>0.16154761396859962</v>
      </c>
      <c r="E90">
        <v>5.0094647261064988E-2</v>
      </c>
      <c r="F90">
        <v>5.5250625145308381E-2</v>
      </c>
      <c r="G90">
        <v>1.6944180805158294E-2</v>
      </c>
      <c r="H90">
        <v>2.6969768650335613E-2</v>
      </c>
      <c r="I90">
        <v>2.8451251013101756E-2</v>
      </c>
      <c r="J90">
        <v>1.7013926184468106E-2</v>
      </c>
      <c r="K90">
        <v>4.1100006402870252E-2</v>
      </c>
      <c r="L90">
        <v>5.0147151884282058E-2</v>
      </c>
      <c r="M90">
        <v>0.10668571650067847</v>
      </c>
    </row>
    <row r="91" spans="3:13">
      <c r="C91" t="s">
        <v>67</v>
      </c>
      <c r="D91">
        <v>0.12145932825869225</v>
      </c>
      <c r="E91">
        <v>6.6062171674232714E-2</v>
      </c>
      <c r="F91">
        <v>2.7772572611727615E-2</v>
      </c>
      <c r="G91">
        <v>1.4608937423083801E-2</v>
      </c>
      <c r="H91">
        <v>3.8644806282753824E-2</v>
      </c>
      <c r="I91">
        <v>2.5021043774769821E-2</v>
      </c>
      <c r="J91">
        <v>1.218281792655454E-2</v>
      </c>
      <c r="K91">
        <v>1.98944583661936E-2</v>
      </c>
      <c r="L91">
        <v>5.1121629988015636E-2</v>
      </c>
      <c r="M91">
        <v>0.1044018047837549</v>
      </c>
    </row>
    <row r="92" spans="3:13">
      <c r="C92" t="s">
        <v>68</v>
      </c>
      <c r="D92">
        <v>0.15118479455706893</v>
      </c>
      <c r="E92">
        <v>3.7766596212442591E-2</v>
      </c>
      <c r="F92">
        <v>3.3324560249003474E-2</v>
      </c>
      <c r="G92">
        <v>9.3330200448672081E-3</v>
      </c>
      <c r="H92">
        <v>1.6693837501494849E-2</v>
      </c>
      <c r="I92">
        <v>1.922169826551564E-2</v>
      </c>
      <c r="J92">
        <v>1.5423836644690757E-2</v>
      </c>
      <c r="K92">
        <v>2.5874189537269287E-2</v>
      </c>
      <c r="L92">
        <v>5.6501047964198262E-2</v>
      </c>
      <c r="M92">
        <v>0.10868956275848922</v>
      </c>
    </row>
    <row r="93" spans="3:13">
      <c r="C93" t="s">
        <v>143</v>
      </c>
      <c r="D93">
        <v>5.3437124883263222E-2</v>
      </c>
      <c r="E93">
        <v>3.5758694194927144E-2</v>
      </c>
      <c r="F93">
        <v>3.5729244987382724E-2</v>
      </c>
      <c r="G93">
        <v>4.0249223594996199E-2</v>
      </c>
      <c r="H93">
        <v>8.5092828567889578E-2</v>
      </c>
      <c r="I93">
        <v>4.0509907819926555E-2</v>
      </c>
      <c r="J93">
        <v>2.661123624969116E-2</v>
      </c>
      <c r="K93">
        <v>6.3627203715325875E-2</v>
      </c>
      <c r="L93">
        <v>0.19771324264143297</v>
      </c>
      <c r="M93">
        <v>0.19773453762158261</v>
      </c>
    </row>
    <row r="94" spans="3:13">
      <c r="C94" t="s">
        <v>144</v>
      </c>
      <c r="D94">
        <v>0.67787962756944131</v>
      </c>
      <c r="E94">
        <v>0.22032511861958962</v>
      </c>
      <c r="F94">
        <v>0.12347916934915931</v>
      </c>
      <c r="G94">
        <v>2.4039441275580949E-2</v>
      </c>
      <c r="H94">
        <v>0.11318824562368841</v>
      </c>
      <c r="I94">
        <v>0.10139033484509262</v>
      </c>
      <c r="J94">
        <v>3.9550101470360491E-2</v>
      </c>
      <c r="K94">
        <v>0.15181359761580193</v>
      </c>
      <c r="L94">
        <v>0.26648738490928525</v>
      </c>
      <c r="M94">
        <v>0.55561819529904566</v>
      </c>
    </row>
    <row r="126" spans="7:10" ht="26.25">
      <c r="G126" s="35"/>
      <c r="H126" s="35"/>
      <c r="I126" s="35"/>
      <c r="J126" s="35"/>
    </row>
    <row r="175" spans="4:14" ht="18.75">
      <c r="G175" s="22"/>
      <c r="H175" s="22"/>
      <c r="I175" s="22"/>
    </row>
    <row r="176" spans="4:14">
      <c r="D176" s="18"/>
      <c r="E176" s="11"/>
      <c r="F176" s="11"/>
      <c r="G176" s="11"/>
      <c r="H176" s="11"/>
      <c r="I176" s="11"/>
      <c r="J176" s="11"/>
      <c r="K176" s="11"/>
      <c r="L176" s="11"/>
      <c r="M176" s="11"/>
      <c r="N176" s="12"/>
    </row>
    <row r="200" spans="4:14">
      <c r="N200" s="12"/>
    </row>
    <row r="201" spans="4:14" ht="15.75">
      <c r="G201" s="30"/>
      <c r="H201" s="30"/>
    </row>
    <row r="202" spans="4:14">
      <c r="D202" s="18"/>
      <c r="E202" s="11"/>
      <c r="F202" s="11"/>
      <c r="G202" s="11"/>
      <c r="H202" s="11"/>
      <c r="I202" s="11"/>
      <c r="J202" s="11"/>
      <c r="K202" s="11"/>
      <c r="L202" s="11"/>
      <c r="M202" s="11"/>
    </row>
    <row r="232" spans="3:11" ht="21">
      <c r="E232" s="16"/>
    </row>
    <row r="236" spans="3:11" ht="21">
      <c r="E236" s="16" t="s">
        <v>117</v>
      </c>
      <c r="F236" s="16"/>
      <c r="G236" s="16"/>
      <c r="I236" s="16" t="s">
        <v>118</v>
      </c>
    </row>
    <row r="240" spans="3:11">
      <c r="C240" s="43" t="s">
        <v>112</v>
      </c>
      <c r="D240" s="43" t="s">
        <v>98</v>
      </c>
      <c r="E240" s="43" t="s">
        <v>99</v>
      </c>
      <c r="F240" s="43" t="s">
        <v>100</v>
      </c>
      <c r="G240" s="43" t="s">
        <v>101</v>
      </c>
      <c r="H240" s="43" t="s">
        <v>102</v>
      </c>
      <c r="I240" s="43" t="s">
        <v>103</v>
      </c>
      <c r="J240" s="43" t="s">
        <v>104</v>
      </c>
      <c r="K240" s="43" t="s">
        <v>105</v>
      </c>
    </row>
    <row r="241" spans="3:11" ht="15.75">
      <c r="C241" s="30" t="s">
        <v>47</v>
      </c>
      <c r="D241">
        <v>3.2843328249833596E-2</v>
      </c>
      <c r="E241">
        <v>2.1398475105532781E-2</v>
      </c>
      <c r="F241">
        <v>2.5021043774769838E-2</v>
      </c>
      <c r="G241">
        <v>2.8265657049165761E-2</v>
      </c>
      <c r="H241">
        <v>3.5629674208593719E-2</v>
      </c>
      <c r="I241">
        <v>2.7772572611727619E-2</v>
      </c>
      <c r="J241">
        <v>2.2360679774997918E-2</v>
      </c>
      <c r="K241">
        <v>4.3997607590461209E-2</v>
      </c>
    </row>
    <row r="242" spans="3:11" ht="15.75">
      <c r="C242" s="30" t="s">
        <v>46</v>
      </c>
      <c r="D242">
        <v>3.1334359818945695E-2</v>
      </c>
      <c r="E242">
        <v>4.297796252916012E-2</v>
      </c>
      <c r="F242">
        <v>3.155613210905623E-2</v>
      </c>
      <c r="G242">
        <v>4.0470912231405268E-2</v>
      </c>
      <c r="H242">
        <v>3.7031281229167372E-2</v>
      </c>
      <c r="I242">
        <v>3.6313691777707165E-2</v>
      </c>
      <c r="J242">
        <v>3.5228576916743991E-2</v>
      </c>
      <c r="K242">
        <v>2.3619795444544098E-2</v>
      </c>
    </row>
    <row r="243" spans="3:11" ht="15.75">
      <c r="C243" s="30" t="s">
        <v>52</v>
      </c>
      <c r="D243">
        <v>3.2783179255607017E-2</v>
      </c>
      <c r="E243">
        <v>4.8601494453955771E-2</v>
      </c>
      <c r="F243">
        <v>3.6548453779663655E-2</v>
      </c>
      <c r="G243">
        <v>4.5929007002226033E-2</v>
      </c>
      <c r="H243">
        <v>4.63936247888935E-2</v>
      </c>
      <c r="I243">
        <v>4.0688159405279978E-2</v>
      </c>
      <c r="J243">
        <v>9.1782064524726467E-2</v>
      </c>
      <c r="K243">
        <v>4.0509907819926597E-2</v>
      </c>
    </row>
    <row r="269" spans="3:15" ht="18.75">
      <c r="C269" s="19"/>
      <c r="D269" s="19"/>
      <c r="E269" s="19"/>
      <c r="F269" s="19"/>
      <c r="G269" s="19"/>
      <c r="H269" s="19"/>
      <c r="I269" s="19"/>
      <c r="J269" s="19"/>
      <c r="K269" s="19"/>
    </row>
    <row r="270" spans="3:15">
      <c r="N270" s="44"/>
      <c r="O270" s="44"/>
    </row>
    <row r="272" spans="3:15">
      <c r="E272" s="44"/>
      <c r="F272" s="44"/>
      <c r="G272" s="44"/>
      <c r="H272" s="44"/>
      <c r="I272" s="44"/>
      <c r="J272" s="44"/>
      <c r="K272" s="44"/>
      <c r="L272" s="44"/>
      <c r="M272" s="44"/>
    </row>
    <row r="307" spans="4:14">
      <c r="D307" s="55"/>
      <c r="E307" s="55"/>
      <c r="F307" s="55"/>
      <c r="G307" s="55"/>
      <c r="H307" s="55"/>
      <c r="I307" s="55"/>
      <c r="J307" s="55"/>
      <c r="K307" s="55"/>
      <c r="L307" s="55"/>
      <c r="M307" s="55"/>
      <c r="N307" s="55"/>
    </row>
  </sheetData>
  <pageMargins left="0.7" right="0.7" top="0.78740157499999996" bottom="0.78740157499999996" header="0.3" footer="0.3"/>
  <pageSetup paperSize="9" orientation="portrait" horizontalDpi="200" verticalDpi="200" r:id="rId1"/>
  <drawing r:id="rId2"/>
  <tableParts count="1">
    <tablePart r:id="rId3"/>
  </tableParts>
</worksheet>
</file>

<file path=xl/worksheets/sheet19.xml><?xml version="1.0" encoding="utf-8"?>
<worksheet xmlns="http://schemas.openxmlformats.org/spreadsheetml/2006/main" xmlns:r="http://schemas.openxmlformats.org/officeDocument/2006/relationships">
  <sheetPr>
    <pageSetUpPr fitToPage="1"/>
  </sheetPr>
  <dimension ref="B1:L65"/>
  <sheetViews>
    <sheetView topLeftCell="B49" zoomScale="115" zoomScaleNormal="115" workbookViewId="0">
      <selection activeCell="L45" sqref="L45"/>
    </sheetView>
  </sheetViews>
  <sheetFormatPr baseColWidth="10" defaultRowHeight="15"/>
  <cols>
    <col min="14" max="14" width="11.42578125" customWidth="1"/>
  </cols>
  <sheetData>
    <row r="1" spans="2:12" ht="23.25">
      <c r="D1" s="41" t="s">
        <v>114</v>
      </c>
      <c r="E1" s="41"/>
    </row>
    <row r="2" spans="2:12">
      <c r="C2" s="62" t="s">
        <v>113</v>
      </c>
      <c r="D2" s="62"/>
      <c r="E2" s="62"/>
      <c r="F2" s="62"/>
      <c r="G2" s="62"/>
      <c r="H2" s="62"/>
      <c r="I2" s="62"/>
      <c r="J2" s="62"/>
      <c r="K2" s="62"/>
      <c r="L2" s="62"/>
    </row>
    <row r="3" spans="2:12">
      <c r="B3" s="38" t="s">
        <v>112</v>
      </c>
      <c r="C3" s="39" t="s">
        <v>97</v>
      </c>
      <c r="D3" s="39" t="s">
        <v>98</v>
      </c>
      <c r="E3" s="39" t="s">
        <v>99</v>
      </c>
      <c r="F3" s="39" t="s">
        <v>100</v>
      </c>
      <c r="G3" s="39" t="s">
        <v>101</v>
      </c>
      <c r="H3" s="39" t="s">
        <v>102</v>
      </c>
      <c r="I3" s="39" t="s">
        <v>103</v>
      </c>
      <c r="J3" s="39" t="s">
        <v>104</v>
      </c>
      <c r="K3" s="39" t="s">
        <v>105</v>
      </c>
      <c r="L3" s="39" t="s">
        <v>106</v>
      </c>
    </row>
    <row r="4" spans="2:12">
      <c r="B4" s="42" t="s">
        <v>54</v>
      </c>
      <c r="C4" s="38">
        <v>1.93</v>
      </c>
      <c r="D4" s="38">
        <v>0.45</v>
      </c>
      <c r="E4" s="38">
        <v>0.76</v>
      </c>
      <c r="F4" s="38">
        <v>0.22999999999999998</v>
      </c>
      <c r="G4" s="38">
        <v>0.51</v>
      </c>
      <c r="H4" s="38">
        <v>0.8</v>
      </c>
      <c r="I4" s="38">
        <v>1.05</v>
      </c>
      <c r="J4" s="38">
        <v>1.1299999999999999</v>
      </c>
      <c r="K4" s="38">
        <v>0.97</v>
      </c>
      <c r="L4" s="38">
        <v>1.8599999999999999</v>
      </c>
    </row>
    <row r="5" spans="2:12">
      <c r="B5" s="42" t="s">
        <v>47</v>
      </c>
      <c r="C5" s="38">
        <v>0.46000000000000008</v>
      </c>
      <c r="D5" s="38">
        <v>0.21</v>
      </c>
      <c r="E5" s="38">
        <v>0.83000000000000007</v>
      </c>
      <c r="F5" s="38">
        <v>0.04</v>
      </c>
      <c r="G5" s="38">
        <v>0.52</v>
      </c>
      <c r="H5" s="38">
        <v>0.73</v>
      </c>
      <c r="I5" s="38">
        <v>0.58000000000000007</v>
      </c>
      <c r="J5" s="38">
        <v>0.87</v>
      </c>
      <c r="K5" s="38">
        <v>0.21999999999999997</v>
      </c>
      <c r="L5" s="38">
        <v>0.38000000000000012</v>
      </c>
    </row>
    <row r="6" spans="2:12">
      <c r="B6" s="42" t="s">
        <v>46</v>
      </c>
      <c r="C6" s="38">
        <v>0.50999999999999979</v>
      </c>
      <c r="D6" s="38">
        <v>0.14000000000000001</v>
      </c>
      <c r="E6" s="38">
        <v>0.11999999999999997</v>
      </c>
      <c r="F6" s="38">
        <v>4.0000000000000008E-2</v>
      </c>
      <c r="G6" s="38">
        <v>7.0000000000000007E-2</v>
      </c>
      <c r="H6" s="38">
        <v>8.0000000000000071E-2</v>
      </c>
      <c r="I6" s="38">
        <v>7.0000000000000007E-2</v>
      </c>
      <c r="J6" s="38">
        <v>0.11</v>
      </c>
      <c r="K6" s="38">
        <v>0.25</v>
      </c>
      <c r="L6" s="38">
        <v>0.44999999999999973</v>
      </c>
    </row>
    <row r="7" spans="2:12">
      <c r="B7" s="42" t="s">
        <v>52</v>
      </c>
      <c r="C7" s="38">
        <v>0.14999999999999991</v>
      </c>
      <c r="D7" s="38">
        <v>0.13</v>
      </c>
      <c r="E7" s="38">
        <v>0.14000000000000001</v>
      </c>
      <c r="F7" s="38">
        <v>0.2</v>
      </c>
      <c r="G7" s="38">
        <v>0.43</v>
      </c>
      <c r="H7" s="38">
        <v>0.62</v>
      </c>
      <c r="I7" s="38">
        <v>0.52</v>
      </c>
      <c r="J7" s="38">
        <v>0.34</v>
      </c>
      <c r="K7" s="38">
        <v>0.77999999999999992</v>
      </c>
      <c r="L7" s="38">
        <v>0.65000000000000036</v>
      </c>
    </row>
    <row r="8" spans="2:12">
      <c r="B8" s="42" t="s">
        <v>111</v>
      </c>
      <c r="C8" s="38">
        <v>2.66</v>
      </c>
      <c r="D8" s="38">
        <v>0.93</v>
      </c>
      <c r="E8" s="38">
        <v>0.54</v>
      </c>
      <c r="F8" s="38">
        <v>8.0000000000000016E-2</v>
      </c>
      <c r="G8" s="38">
        <v>0.44999999999999996</v>
      </c>
      <c r="H8" s="38">
        <v>0.39000000000000012</v>
      </c>
      <c r="I8" s="38">
        <v>0.15999999999999998</v>
      </c>
      <c r="J8" s="38">
        <v>0.60000000000000009</v>
      </c>
      <c r="K8" s="38">
        <v>1.1000000000000005</v>
      </c>
      <c r="L8" s="38">
        <v>2.0199999999999996</v>
      </c>
    </row>
    <row r="44" spans="4:11" ht="15.75">
      <c r="D44" s="30" t="s">
        <v>119</v>
      </c>
      <c r="E44" s="30"/>
      <c r="F44" s="30"/>
      <c r="G44" s="30"/>
      <c r="H44" s="30"/>
      <c r="I44" s="30"/>
      <c r="J44" s="30"/>
      <c r="K44" s="30"/>
    </row>
    <row r="45" spans="4:11" ht="15.75">
      <c r="D45" s="30" t="s">
        <v>120</v>
      </c>
      <c r="E45" s="30"/>
      <c r="F45" s="30"/>
      <c r="G45" s="30"/>
      <c r="H45" s="30"/>
      <c r="I45" s="30"/>
      <c r="J45" s="30"/>
      <c r="K45" s="30"/>
    </row>
    <row r="46" spans="4:11" ht="15.75">
      <c r="D46" s="30" t="s">
        <v>121</v>
      </c>
      <c r="E46" s="30"/>
      <c r="F46" s="30"/>
      <c r="G46" s="30"/>
      <c r="H46" s="30"/>
      <c r="I46" s="30"/>
      <c r="J46" s="30"/>
      <c r="K46" s="30"/>
    </row>
    <row r="65" spans="3:3">
      <c r="C65" s="40"/>
    </row>
  </sheetData>
  <mergeCells count="1">
    <mergeCell ref="C2:L2"/>
  </mergeCells>
  <pageMargins left="0.25" right="0.25" top="0.75" bottom="0.75" header="0.3" footer="0.3"/>
  <pageSetup paperSize="9" scale="66" orientation="portrait" r:id="rId1"/>
  <drawing r:id="rId2"/>
</worksheet>
</file>

<file path=xl/worksheets/sheet2.xml><?xml version="1.0" encoding="utf-8"?>
<worksheet xmlns="http://schemas.openxmlformats.org/spreadsheetml/2006/main" xmlns:r="http://schemas.openxmlformats.org/officeDocument/2006/relationships">
  <dimension ref="A1:K59"/>
  <sheetViews>
    <sheetView topLeftCell="A25" workbookViewId="0">
      <selection activeCell="S6" sqref="S6"/>
    </sheetView>
  </sheetViews>
  <sheetFormatPr baseColWidth="10" defaultRowHeight="15"/>
  <sheetData>
    <row r="1" spans="1:11" ht="15.75">
      <c r="A1">
        <v>0.46733820729745601</v>
      </c>
      <c r="B1" s="32" t="s">
        <v>77</v>
      </c>
      <c r="C1" s="32" t="s">
        <v>78</v>
      </c>
      <c r="D1" s="32" t="s">
        <v>79</v>
      </c>
      <c r="E1" s="49" t="s">
        <v>126</v>
      </c>
    </row>
    <row r="2" spans="1:11">
      <c r="A2" s="31">
        <f>SQRT(20)</f>
        <v>4.4721359549995796</v>
      </c>
    </row>
    <row r="5" spans="1:11" ht="21">
      <c r="E5" s="30" t="s">
        <v>46</v>
      </c>
      <c r="F5" s="3" t="s">
        <v>23</v>
      </c>
      <c r="G5" s="4"/>
      <c r="H5" s="4"/>
    </row>
    <row r="7" spans="1:11">
      <c r="C7" t="s">
        <v>20</v>
      </c>
      <c r="D7" t="s">
        <v>11</v>
      </c>
      <c r="E7" t="s">
        <v>13</v>
      </c>
      <c r="F7" t="s">
        <v>14</v>
      </c>
      <c r="G7" t="s">
        <v>15</v>
      </c>
      <c r="H7" t="s">
        <v>16</v>
      </c>
      <c r="I7" t="s">
        <v>12</v>
      </c>
      <c r="J7" t="s">
        <v>17</v>
      </c>
      <c r="K7" t="s">
        <v>18</v>
      </c>
    </row>
    <row r="8" spans="1:11">
      <c r="C8">
        <v>1</v>
      </c>
      <c r="D8">
        <v>-0.97</v>
      </c>
      <c r="E8">
        <v>-2.16</v>
      </c>
      <c r="F8">
        <v>-0.94</v>
      </c>
      <c r="G8">
        <v>-1.25</v>
      </c>
      <c r="H8">
        <v>-1.29</v>
      </c>
      <c r="I8">
        <v>-1.1399999999999999</v>
      </c>
      <c r="J8">
        <v>-2.11</v>
      </c>
      <c r="K8">
        <v>-1.41</v>
      </c>
    </row>
    <row r="9" spans="1:11">
      <c r="C9">
        <v>2</v>
      </c>
      <c r="D9">
        <v>-1.05</v>
      </c>
      <c r="E9">
        <v>-2.29</v>
      </c>
      <c r="F9">
        <v>-1.03</v>
      </c>
      <c r="G9">
        <v>-1.35</v>
      </c>
      <c r="H9">
        <v>-1.35</v>
      </c>
      <c r="I9">
        <v>-1.1499999999999999</v>
      </c>
      <c r="J9">
        <v>-2.09</v>
      </c>
      <c r="K9">
        <v>-1.41</v>
      </c>
    </row>
    <row r="10" spans="1:11">
      <c r="C10">
        <v>3</v>
      </c>
      <c r="D10">
        <v>-1.32</v>
      </c>
      <c r="E10">
        <v>-2.63</v>
      </c>
      <c r="F10">
        <v>-1.08</v>
      </c>
      <c r="G10">
        <v>-1.42</v>
      </c>
      <c r="H10">
        <v>-1.47</v>
      </c>
      <c r="I10">
        <v>-1.22</v>
      </c>
      <c r="J10">
        <v>-2.75</v>
      </c>
      <c r="K10">
        <v>-1.82</v>
      </c>
    </row>
    <row r="11" spans="1:11">
      <c r="C11">
        <v>4</v>
      </c>
      <c r="D11">
        <v>-1.36</v>
      </c>
      <c r="E11">
        <v>-2.6</v>
      </c>
      <c r="F11">
        <v>-1.02</v>
      </c>
      <c r="G11">
        <v>-1.42</v>
      </c>
      <c r="H11">
        <v>-1.44</v>
      </c>
      <c r="I11">
        <v>-1.18</v>
      </c>
      <c r="J11">
        <v>-2.75</v>
      </c>
      <c r="K11">
        <v>-1.57</v>
      </c>
    </row>
    <row r="12" spans="1:11">
      <c r="C12">
        <v>5</v>
      </c>
      <c r="D12">
        <v>-1.3</v>
      </c>
      <c r="E12">
        <v>-2.66</v>
      </c>
      <c r="F12">
        <v>-1</v>
      </c>
      <c r="G12">
        <v>-1.33</v>
      </c>
      <c r="H12">
        <v>-1.34</v>
      </c>
      <c r="I12">
        <v>-1.1499999999999999</v>
      </c>
      <c r="J12">
        <v>-2.68</v>
      </c>
      <c r="K12">
        <v>-1.6</v>
      </c>
    </row>
    <row r="13" spans="1:11">
      <c r="C13">
        <v>6</v>
      </c>
      <c r="D13">
        <v>-1.27</v>
      </c>
      <c r="E13">
        <v>-2.6</v>
      </c>
      <c r="F13">
        <v>-1.03</v>
      </c>
      <c r="G13">
        <v>-1.4</v>
      </c>
      <c r="H13">
        <v>-1.38</v>
      </c>
      <c r="I13">
        <v>-1.1399999999999999</v>
      </c>
      <c r="J13">
        <v>-2.56</v>
      </c>
      <c r="K13">
        <v>-1.55</v>
      </c>
    </row>
    <row r="14" spans="1:11">
      <c r="C14">
        <v>7</v>
      </c>
      <c r="D14">
        <v>-1.36</v>
      </c>
      <c r="E14">
        <v>-2.64</v>
      </c>
      <c r="F14">
        <v>-1.05</v>
      </c>
      <c r="G14">
        <v>-1.46</v>
      </c>
      <c r="H14">
        <v>-1.49</v>
      </c>
      <c r="I14">
        <v>-1.19</v>
      </c>
      <c r="J14">
        <v>-2.7</v>
      </c>
      <c r="K14">
        <v>-1.6</v>
      </c>
    </row>
    <row r="15" spans="1:11">
      <c r="C15">
        <v>8</v>
      </c>
      <c r="D15">
        <v>-1.32</v>
      </c>
      <c r="E15">
        <v>-2.64</v>
      </c>
      <c r="F15">
        <v>-1.05</v>
      </c>
      <c r="G15">
        <v>-1.39</v>
      </c>
      <c r="H15">
        <v>-1.4</v>
      </c>
      <c r="I15">
        <v>-1.18</v>
      </c>
      <c r="J15">
        <v>-2.64</v>
      </c>
      <c r="K15">
        <v>-1.59</v>
      </c>
    </row>
    <row r="16" spans="1:11">
      <c r="C16">
        <v>9</v>
      </c>
      <c r="D16">
        <v>-1.29</v>
      </c>
      <c r="E16">
        <v>-2.63</v>
      </c>
      <c r="F16">
        <v>-1.07</v>
      </c>
      <c r="G16">
        <v>-1.46</v>
      </c>
      <c r="H16">
        <v>-1.42</v>
      </c>
      <c r="I16">
        <v>-1.18</v>
      </c>
      <c r="J16">
        <v>-2.67</v>
      </c>
      <c r="K16">
        <v>-1.61</v>
      </c>
    </row>
    <row r="17" spans="3:11">
      <c r="C17">
        <v>10</v>
      </c>
      <c r="D17">
        <v>-1.29</v>
      </c>
      <c r="E17">
        <v>-2.68</v>
      </c>
      <c r="F17">
        <v>-1.05</v>
      </c>
      <c r="G17">
        <v>-1.4</v>
      </c>
      <c r="H17">
        <v>-1.41</v>
      </c>
      <c r="I17">
        <v>-1.18</v>
      </c>
      <c r="J17">
        <v>-2.64</v>
      </c>
      <c r="K17">
        <v>-1.62</v>
      </c>
    </row>
    <row r="18" spans="3:11">
      <c r="C18">
        <v>11</v>
      </c>
      <c r="D18">
        <v>-1.2</v>
      </c>
      <c r="E18">
        <v>-2.57</v>
      </c>
      <c r="F18">
        <v>-0.98</v>
      </c>
      <c r="G18">
        <v>-1.35</v>
      </c>
      <c r="H18">
        <v>-1.37</v>
      </c>
      <c r="I18">
        <v>-1.1100000000000001</v>
      </c>
      <c r="J18">
        <v>-2.7</v>
      </c>
      <c r="K18">
        <v>-1.75</v>
      </c>
    </row>
    <row r="19" spans="3:11">
      <c r="C19">
        <v>12</v>
      </c>
      <c r="D19">
        <v>-1.28</v>
      </c>
      <c r="E19">
        <v>-2.69</v>
      </c>
      <c r="F19">
        <v>-1.0900000000000001</v>
      </c>
      <c r="G19">
        <v>-1.46</v>
      </c>
      <c r="H19">
        <v>-1.46</v>
      </c>
      <c r="I19">
        <v>-1.2</v>
      </c>
      <c r="J19">
        <v>-2.63</v>
      </c>
      <c r="K19">
        <v>-1.6</v>
      </c>
    </row>
    <row r="20" spans="3:11">
      <c r="C20">
        <v>13</v>
      </c>
      <c r="D20">
        <v>-1.25</v>
      </c>
      <c r="E20">
        <v>-2.61</v>
      </c>
      <c r="F20">
        <v>-1.05</v>
      </c>
      <c r="G20">
        <v>-1.4</v>
      </c>
      <c r="H20">
        <v>-1.42</v>
      </c>
      <c r="I20">
        <v>-1.2</v>
      </c>
      <c r="J20">
        <v>-2.65</v>
      </c>
      <c r="K20">
        <v>-1.6</v>
      </c>
    </row>
    <row r="21" spans="3:11">
      <c r="C21">
        <v>14</v>
      </c>
      <c r="D21">
        <v>-1.3</v>
      </c>
      <c r="E21">
        <v>-2.68</v>
      </c>
      <c r="F21">
        <v>-1.03</v>
      </c>
      <c r="G21">
        <v>-1.38</v>
      </c>
      <c r="H21">
        <v>-1.4</v>
      </c>
      <c r="I21">
        <v>-1.18</v>
      </c>
      <c r="J21">
        <v>-2.66</v>
      </c>
      <c r="K21">
        <v>-1.58</v>
      </c>
    </row>
    <row r="22" spans="3:11">
      <c r="C22">
        <v>15</v>
      </c>
      <c r="D22">
        <v>-1.26</v>
      </c>
      <c r="E22">
        <v>-2.69</v>
      </c>
      <c r="F22">
        <v>-0.7</v>
      </c>
      <c r="G22">
        <v>-1.45</v>
      </c>
      <c r="H22">
        <v>-1.45</v>
      </c>
      <c r="I22">
        <v>-1.26</v>
      </c>
      <c r="J22">
        <v>-2.7</v>
      </c>
      <c r="K22">
        <v>-1.6</v>
      </c>
    </row>
    <row r="23" spans="3:11">
      <c r="C23">
        <v>16</v>
      </c>
      <c r="D23">
        <v>-1.25</v>
      </c>
      <c r="E23">
        <v>-2.67</v>
      </c>
      <c r="F23">
        <v>-1.04</v>
      </c>
      <c r="G23">
        <v>-1.41</v>
      </c>
      <c r="H23">
        <v>-1.41</v>
      </c>
      <c r="I23">
        <v>-1.1399999999999999</v>
      </c>
      <c r="J23">
        <v>-2.62</v>
      </c>
      <c r="K23">
        <v>-1.53</v>
      </c>
    </row>
    <row r="24" spans="3:11">
      <c r="C24">
        <v>17</v>
      </c>
      <c r="D24">
        <v>-1.34</v>
      </c>
      <c r="E24">
        <v>-2.66</v>
      </c>
      <c r="F24">
        <v>-1.05</v>
      </c>
      <c r="G24">
        <v>-1.41</v>
      </c>
      <c r="H24">
        <v>-1.57</v>
      </c>
      <c r="I24">
        <v>-1.19</v>
      </c>
      <c r="J24">
        <v>-2.71</v>
      </c>
      <c r="K24">
        <v>-1.67</v>
      </c>
    </row>
    <row r="25" spans="3:11">
      <c r="C25">
        <v>18</v>
      </c>
      <c r="D25">
        <v>-1.26</v>
      </c>
      <c r="E25">
        <v>-2.71</v>
      </c>
      <c r="F25">
        <v>-1.07</v>
      </c>
      <c r="G25">
        <v>-1.42</v>
      </c>
      <c r="H25">
        <v>-1.44</v>
      </c>
      <c r="I25">
        <v>-1.19</v>
      </c>
      <c r="J25">
        <v>-2.61</v>
      </c>
      <c r="K25">
        <v>-1.57</v>
      </c>
    </row>
    <row r="26" spans="3:11">
      <c r="C26">
        <v>19</v>
      </c>
      <c r="D26">
        <v>-1.28</v>
      </c>
      <c r="E26">
        <v>-2.64</v>
      </c>
      <c r="F26">
        <v>-0.97</v>
      </c>
      <c r="G26">
        <v>-1.36</v>
      </c>
      <c r="H26">
        <v>-1.35</v>
      </c>
      <c r="I26">
        <v>-1.02</v>
      </c>
      <c r="J26">
        <v>-2.68</v>
      </c>
      <c r="K26">
        <v>-1.6</v>
      </c>
    </row>
    <row r="27" spans="3:11">
      <c r="C27" s="1">
        <v>20</v>
      </c>
      <c r="D27" s="1">
        <v>-1.31</v>
      </c>
      <c r="E27" s="1">
        <v>-2.64</v>
      </c>
      <c r="F27" s="1">
        <v>-1</v>
      </c>
      <c r="G27" s="1">
        <v>-1.34</v>
      </c>
      <c r="H27" s="1">
        <v>-1.36</v>
      </c>
      <c r="I27" s="1">
        <v>-1.1200000000000001</v>
      </c>
      <c r="J27" s="1">
        <v>-2.61</v>
      </c>
      <c r="K27" s="1">
        <v>-1.69</v>
      </c>
    </row>
    <row r="28" spans="3:11">
      <c r="C28" s="1" t="s">
        <v>27</v>
      </c>
      <c r="D28" s="1">
        <f>SUBTOTAL(101,[MP2b])</f>
        <v>-1.2630000000000001</v>
      </c>
      <c r="E28" s="1">
        <f>SUBTOTAL(101,[MP3b])</f>
        <v>-2.6044999999999998</v>
      </c>
      <c r="F28" s="1">
        <f>SUBTOTAL(101,[MP4b])</f>
        <v>-1.0150000000000001</v>
      </c>
      <c r="G28" s="1">
        <f>SUBTOTAL(101,[MP5b])</f>
        <v>-1.3929999999999998</v>
      </c>
      <c r="H28" s="1">
        <f>SUBTOTAL(101,[MP6b])</f>
        <v>-1.411</v>
      </c>
      <c r="I28" s="1">
        <f>SUBTOTAL(101,[MP7b])</f>
        <v>-1.1660000000000001</v>
      </c>
      <c r="J28" s="1">
        <f>SUBTOTAL(101,[MP8b])</f>
        <v>-2.6080000000000001</v>
      </c>
      <c r="K28" s="1">
        <f>SUBTOTAL(101,[MP9b])</f>
        <v>-1.5985000000000005</v>
      </c>
    </row>
    <row r="29" spans="3:11">
      <c r="C29" s="2" t="s">
        <v>26</v>
      </c>
      <c r="D29">
        <f>STDEV(Tabelle1416[MP2b])</f>
        <v>9.5647378702354319E-2</v>
      </c>
      <c r="E29">
        <f>STDEV(Tabelle1416[MP3b])</f>
        <v>0.13605242797500799</v>
      </c>
      <c r="F29">
        <f>STDEV(Tabelle1416[MP4b])</f>
        <v>8.3319297063512848E-2</v>
      </c>
      <c r="G29">
        <f>STDEV(Tabelle1416[MP5b])</f>
        <v>5.2224212976861868E-2</v>
      </c>
      <c r="H29">
        <f>STDEV(Tabelle1416[MP6b])</f>
        <v>6.2145838663243511E-2</v>
      </c>
      <c r="I29">
        <f>STDEV(Tabelle1416[MP7b])</f>
        <v>4.9139971938384965E-2</v>
      </c>
      <c r="J29">
        <f>STDEV(Tabelle1416[MP8b])</f>
        <v>0.18007600734426743</v>
      </c>
      <c r="K29">
        <f>STDEV(Tabelle1416[MP9b])</f>
        <v>9.3542841296887821E-2</v>
      </c>
    </row>
    <row r="30" spans="3:11" ht="15.75">
      <c r="C30" s="32" t="s">
        <v>77</v>
      </c>
      <c r="D30">
        <f>D29/A2</f>
        <v>2.1387404064812987E-2</v>
      </c>
      <c r="E30">
        <f>E29/A2</f>
        <v>3.0422247745601191E-2</v>
      </c>
      <c r="F30">
        <f>F29/A2</f>
        <v>1.8630761207151333E-2</v>
      </c>
      <c r="G30">
        <f>G29/A2</f>
        <v>1.1677689028768978E-2</v>
      </c>
      <c r="H30">
        <f>H29/A2</f>
        <v>1.3896231976974715E-2</v>
      </c>
      <c r="I30">
        <f>I29/A2</f>
        <v>1.0988031766666089E-2</v>
      </c>
      <c r="J30">
        <f>J29/A2</f>
        <v>4.0266219353853334E-2</v>
      </c>
      <c r="K30">
        <f>K29/A2</f>
        <v>2.0916815194831573E-2</v>
      </c>
    </row>
    <row r="31" spans="3:11" ht="15.75">
      <c r="C31" s="32" t="s">
        <v>78</v>
      </c>
      <c r="D31">
        <f>D29*A1</f>
        <v>4.4699674495459141E-2</v>
      </c>
      <c r="E31">
        <f>E29*A1</f>
        <v>6.3582497788306491E-2</v>
      </c>
      <c r="F31">
        <f>F29*A1</f>
        <v>3.8938290922946282E-2</v>
      </c>
      <c r="G31">
        <f>G29*A1</f>
        <v>2.4406370070127165E-2</v>
      </c>
      <c r="H31">
        <f>H29*A1</f>
        <v>2.9043124831877151E-2</v>
      </c>
      <c r="I31">
        <f>I29*A1</f>
        <v>2.2964986392332125E-2</v>
      </c>
      <c r="J31">
        <f>J29*A1</f>
        <v>8.4156398449553457E-2</v>
      </c>
      <c r="K31">
        <f>K29*A1</f>
        <v>4.3716143757197991E-2</v>
      </c>
    </row>
    <row r="32" spans="3:11" ht="15.75">
      <c r="C32" s="32" t="s">
        <v>79</v>
      </c>
      <c r="D32">
        <v>0.05</v>
      </c>
      <c r="E32">
        <v>7.0000000000000007E-2</v>
      </c>
      <c r="F32">
        <v>0.04</v>
      </c>
      <c r="G32">
        <v>2.5000000000000001E-2</v>
      </c>
      <c r="H32">
        <v>0.03</v>
      </c>
      <c r="I32">
        <v>2.3E-2</v>
      </c>
      <c r="J32">
        <v>0.09</v>
      </c>
      <c r="K32">
        <v>0.05</v>
      </c>
    </row>
    <row r="33" spans="3:11" ht="15.75" thickBot="1">
      <c r="D33" s="6" t="s">
        <v>11</v>
      </c>
      <c r="E33" s="6" t="s">
        <v>13</v>
      </c>
      <c r="F33" s="6" t="s">
        <v>14</v>
      </c>
      <c r="G33" s="6" t="s">
        <v>15</v>
      </c>
      <c r="H33" s="6" t="s">
        <v>16</v>
      </c>
      <c r="I33" s="6" t="s">
        <v>12</v>
      </c>
      <c r="J33" s="6" t="s">
        <v>17</v>
      </c>
      <c r="K33" s="7" t="s">
        <v>18</v>
      </c>
    </row>
    <row r="34" spans="3:11" ht="15.75" thickTop="1">
      <c r="C34" s="8" t="s">
        <v>27</v>
      </c>
      <c r="D34" s="9">
        <f>SUBTOTAL(101,Tabelle1416[MP2b])</f>
        <v>-1.2630000000000001</v>
      </c>
      <c r="E34" s="9">
        <f>SUBTOTAL(101,Tabelle1416[MP3b])</f>
        <v>-2.6044999999999998</v>
      </c>
      <c r="F34" s="9">
        <f>SUBTOTAL(101,Tabelle1416[MP4b])</f>
        <v>-1.0150000000000001</v>
      </c>
      <c r="G34" s="9">
        <f>SUBTOTAL(101,Tabelle1416[MP5b])</f>
        <v>-1.3929999999999998</v>
      </c>
      <c r="H34" s="9">
        <f>SUBTOTAL(101,Tabelle1416[MP6b])</f>
        <v>-1.411</v>
      </c>
      <c r="I34" s="9">
        <f>SUBTOTAL(101,Tabelle1416[MP7b])</f>
        <v>-1.1660000000000001</v>
      </c>
      <c r="J34" s="9">
        <f>SUBTOTAL(101,Tabelle1416[MP8b])</f>
        <v>-2.6080000000000001</v>
      </c>
      <c r="K34" s="10">
        <f>SUBTOTAL(101,Tabelle1416[MP9b])</f>
        <v>-1.5985000000000005</v>
      </c>
    </row>
    <row r="35" spans="3:11">
      <c r="D35" s="6" t="s">
        <v>11</v>
      </c>
      <c r="E35" s="6" t="s">
        <v>13</v>
      </c>
      <c r="F35" s="6" t="s">
        <v>14</v>
      </c>
      <c r="G35" s="6" t="s">
        <v>15</v>
      </c>
      <c r="H35" s="6" t="s">
        <v>16</v>
      </c>
      <c r="I35" s="6" t="s">
        <v>12</v>
      </c>
      <c r="J35" s="6" t="s">
        <v>17</v>
      </c>
      <c r="K35" s="7" t="s">
        <v>18</v>
      </c>
    </row>
    <row r="36" spans="3:11">
      <c r="C36" s="2" t="s">
        <v>26</v>
      </c>
      <c r="D36">
        <f>STDEV(Tabelle1416[MP2b])</f>
        <v>9.5647378702354319E-2</v>
      </c>
      <c r="E36">
        <f>STDEV(Tabelle1416[MP3b])</f>
        <v>0.13605242797500799</v>
      </c>
      <c r="F36">
        <f>STDEV(Tabelle1416[MP4b])</f>
        <v>8.3319297063512848E-2</v>
      </c>
      <c r="G36">
        <f>STDEV(Tabelle1416[MP5b])</f>
        <v>5.2224212976861868E-2</v>
      </c>
      <c r="H36">
        <f>STDEV(Tabelle1416[MP6b])</f>
        <v>6.2145838663243511E-2</v>
      </c>
      <c r="I36">
        <f>STDEV(Tabelle1416[MP7b])</f>
        <v>4.9139971938384965E-2</v>
      </c>
      <c r="J36">
        <f>STDEV(Tabelle1416[MP8b])</f>
        <v>0.18007600734426743</v>
      </c>
      <c r="K36">
        <f>STDEV(Tabelle1416[MP9b])</f>
        <v>9.3542841296887821E-2</v>
      </c>
    </row>
    <row r="40" spans="3:11" ht="21">
      <c r="E40" s="16" t="s">
        <v>29</v>
      </c>
      <c r="F40" s="16"/>
      <c r="G40" s="16"/>
    </row>
    <row r="41" spans="3:11" ht="15.75" thickBot="1">
      <c r="C41" s="17" t="s">
        <v>30</v>
      </c>
      <c r="D41" s="6" t="s">
        <v>11</v>
      </c>
      <c r="E41" s="6" t="s">
        <v>13</v>
      </c>
      <c r="F41" s="6" t="s">
        <v>14</v>
      </c>
      <c r="G41" s="6" t="s">
        <v>15</v>
      </c>
      <c r="H41" s="6" t="s">
        <v>16</v>
      </c>
      <c r="I41" s="6" t="s">
        <v>12</v>
      </c>
      <c r="J41" s="6" t="s">
        <v>17</v>
      </c>
      <c r="K41" s="7" t="s">
        <v>18</v>
      </c>
    </row>
    <row r="42" spans="3:11" ht="16.5" thickTop="1" thickBot="1">
      <c r="C42" t="s">
        <v>28</v>
      </c>
      <c r="D42" s="9">
        <f>SUBTOTAL(101,Tabelle1416[MP2b])</f>
        <v>-1.2630000000000001</v>
      </c>
      <c r="E42" s="9">
        <f>SUBTOTAL(101,Tabelle1416[MP3b])</f>
        <v>-2.6044999999999998</v>
      </c>
      <c r="F42" s="9">
        <f>SUBTOTAL(101,Tabelle1416[MP4b])</f>
        <v>-1.0150000000000001</v>
      </c>
      <c r="G42" s="9">
        <f>SUBTOTAL(101,Tabelle1416[MP5b])</f>
        <v>-1.3929999999999998</v>
      </c>
      <c r="H42" s="9">
        <f>SUBTOTAL(101,Tabelle1416[MP6b])</f>
        <v>-1.411</v>
      </c>
      <c r="I42" s="9">
        <f>SUBTOTAL(101,Tabelle1416[MP7b])</f>
        <v>-1.1660000000000001</v>
      </c>
      <c r="J42" s="9">
        <f>SUBTOTAL(101,Tabelle1416[MP8b])</f>
        <v>-2.6080000000000001</v>
      </c>
      <c r="K42" s="10">
        <f>SUBTOTAL(101,Tabelle1416[MP9b])</f>
        <v>-1.5985000000000005</v>
      </c>
    </row>
    <row r="43" spans="3:11" ht="15.75" thickTop="1">
      <c r="C43" t="s">
        <v>31</v>
      </c>
      <c r="D43" s="9">
        <f>SUBTOTAL(101,Tabelle1420[MP2b])</f>
        <v>-1.1700000000000002</v>
      </c>
      <c r="E43" s="9">
        <f>SUBTOTAL(101,Tabelle1420[MP3b])</f>
        <v>-1.9488888888888889</v>
      </c>
      <c r="F43" s="9">
        <f>SUBTOTAL(101,Tabelle1420[MP4b])</f>
        <v>-0.87888888888888894</v>
      </c>
      <c r="G43" s="9">
        <f>SUBTOTAL(101,Tabelle1420[MP5b])</f>
        <v>-1.2194444444444441</v>
      </c>
      <c r="H43" s="9">
        <f>SUBTOTAL(101,Tabelle1420[MP6b])</f>
        <v>-1.1816666666666666</v>
      </c>
      <c r="I43" s="9">
        <f>SUBTOTAL(101,Tabelle1420[MP7b])</f>
        <v>-1.0172222222222222</v>
      </c>
      <c r="J43" s="9">
        <f>SUBTOTAL(101,Tabelle1420[MP8b])</f>
        <v>-1.9011111111111114</v>
      </c>
      <c r="K43" s="9">
        <f>SUBTOTAL(101,Tabelle1420[MP9b])</f>
        <v>-1.3438888888888887</v>
      </c>
    </row>
    <row r="56" spans="3:11" ht="21">
      <c r="E56" s="16" t="s">
        <v>34</v>
      </c>
    </row>
    <row r="57" spans="3:11">
      <c r="C57" s="17" t="s">
        <v>35</v>
      </c>
      <c r="D57" s="6" t="s">
        <v>11</v>
      </c>
      <c r="E57" s="6" t="s">
        <v>13</v>
      </c>
      <c r="F57" s="6" t="s">
        <v>14</v>
      </c>
      <c r="G57" s="6" t="s">
        <v>15</v>
      </c>
      <c r="H57" s="6" t="s">
        <v>16</v>
      </c>
      <c r="I57" s="6" t="s">
        <v>12</v>
      </c>
      <c r="J57" s="6" t="s">
        <v>17</v>
      </c>
      <c r="K57" s="7" t="s">
        <v>18</v>
      </c>
    </row>
    <row r="58" spans="3:11">
      <c r="C58" s="2" t="s">
        <v>28</v>
      </c>
      <c r="D58">
        <f>STDEV(Tabelle1416[MP2b])</f>
        <v>9.5647378702354319E-2</v>
      </c>
      <c r="E58">
        <f>STDEV(Tabelle1416[MP3b])</f>
        <v>0.13605242797500799</v>
      </c>
      <c r="F58">
        <f>STDEV(Tabelle1416[MP4b])</f>
        <v>8.3319297063512848E-2</v>
      </c>
      <c r="G58">
        <f>STDEV(Tabelle1416[MP5b])</f>
        <v>5.2224212976861868E-2</v>
      </c>
      <c r="H58">
        <f>STDEV(Tabelle1416[MP6b])</f>
        <v>6.2145838663243511E-2</v>
      </c>
      <c r="I58">
        <f>STDEV(Tabelle1416[MP7b])</f>
        <v>4.9139971938384965E-2</v>
      </c>
      <c r="J58">
        <f>STDEV(Tabelle1416[MP8b])</f>
        <v>0.18007600734426743</v>
      </c>
      <c r="K58">
        <f>STDEV(Tabelle1416[MP9b])</f>
        <v>9.3542841296887821E-2</v>
      </c>
    </row>
    <row r="59" spans="3:11">
      <c r="C59" s="2" t="s">
        <v>31</v>
      </c>
      <c r="D59">
        <f>STDEV(Tabelle1420[MP2b])</f>
        <v>0.11545307169887632</v>
      </c>
      <c r="E59">
        <f>STDEV(Tabelle1420[MP3b])</f>
        <v>0.17752841989180501</v>
      </c>
      <c r="F59">
        <f>STDEV(Tabelle1420[MP4b])</f>
        <v>0.12218062274830405</v>
      </c>
      <c r="G59">
        <f>STDEV(Tabelle1420[MP5b])</f>
        <v>0.16787503132923473</v>
      </c>
      <c r="H59">
        <f>STDEV(Tabelle1420[MP6b])</f>
        <v>0.12310922935727149</v>
      </c>
      <c r="I59">
        <f>STDEV(Tabelle1420[MP7b])</f>
        <v>0.10328746610114305</v>
      </c>
      <c r="J59">
        <f>STDEV(Tabelle1420[MP8b])</f>
        <v>0.21900547639912823</v>
      </c>
      <c r="K59">
        <f>STDEV(Tabelle1420[MP9b])</f>
        <v>0.73200079467080714</v>
      </c>
    </row>
  </sheetData>
  <pageMargins left="0.7" right="0.7" top="0.78740157499999996" bottom="0.78740157499999996" header="0.3" footer="0.3"/>
  <pageSetup paperSize="9"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dimension ref="C6:C7"/>
  <sheetViews>
    <sheetView topLeftCell="B13" workbookViewId="0">
      <selection activeCell="C10" sqref="C10:J12"/>
    </sheetView>
  </sheetViews>
  <sheetFormatPr baseColWidth="10" defaultRowHeight="15"/>
  <sheetData>
    <row r="6" spans="3:3">
      <c r="C6" t="s">
        <v>115</v>
      </c>
    </row>
    <row r="7" spans="3:3">
      <c r="C7" t="s">
        <v>116</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dimension ref="A1:N93"/>
  <sheetViews>
    <sheetView topLeftCell="D14" zoomScale="120" zoomScaleNormal="120" workbookViewId="0">
      <selection activeCell="O8" sqref="O8"/>
    </sheetView>
  </sheetViews>
  <sheetFormatPr baseColWidth="10" defaultRowHeight="15"/>
  <sheetData>
    <row r="1" spans="1:14">
      <c r="A1">
        <v>4.4721359549995796</v>
      </c>
    </row>
    <row r="2" spans="1:14">
      <c r="A2">
        <v>0.46733820729745601</v>
      </c>
    </row>
    <row r="4" spans="1:14">
      <c r="F4" s="2" t="s">
        <v>123</v>
      </c>
      <c r="G4" s="2"/>
    </row>
    <row r="6" spans="1:14">
      <c r="D6" s="45" t="s">
        <v>20</v>
      </c>
      <c r="E6" s="46" t="s">
        <v>0</v>
      </c>
      <c r="F6" s="46" t="s">
        <v>1</v>
      </c>
      <c r="G6" s="46" t="s">
        <v>2</v>
      </c>
      <c r="H6" s="46" t="s">
        <v>3</v>
      </c>
      <c r="I6" s="46" t="s">
        <v>4</v>
      </c>
      <c r="J6" s="46" t="s">
        <v>5</v>
      </c>
      <c r="K6" s="46" t="s">
        <v>6</v>
      </c>
      <c r="L6" s="46" t="s">
        <v>7</v>
      </c>
      <c r="M6" s="46" t="s">
        <v>8</v>
      </c>
      <c r="N6" s="47" t="s">
        <v>9</v>
      </c>
    </row>
    <row r="7" spans="1:14">
      <c r="D7">
        <v>1</v>
      </c>
      <c r="E7">
        <v>-0.79</v>
      </c>
      <c r="F7">
        <v>0.06</v>
      </c>
      <c r="G7">
        <v>-0.35</v>
      </c>
      <c r="H7">
        <v>-0.04</v>
      </c>
      <c r="I7">
        <v>-0.17</v>
      </c>
      <c r="J7">
        <v>-0.26</v>
      </c>
      <c r="K7">
        <v>-0.26</v>
      </c>
      <c r="L7">
        <v>-0.7</v>
      </c>
      <c r="M7">
        <v>0.27</v>
      </c>
      <c r="N7">
        <v>-0.06</v>
      </c>
    </row>
    <row r="8" spans="1:14">
      <c r="D8">
        <v>2</v>
      </c>
      <c r="E8">
        <v>-0.94</v>
      </c>
      <c r="F8">
        <v>0.02</v>
      </c>
      <c r="G8">
        <v>-0.35</v>
      </c>
      <c r="H8">
        <v>-0.02</v>
      </c>
      <c r="I8">
        <v>-0.14000000000000001</v>
      </c>
      <c r="J8">
        <v>-0.24</v>
      </c>
      <c r="K8">
        <v>-0.27</v>
      </c>
      <c r="L8">
        <v>-0.75</v>
      </c>
      <c r="M8">
        <v>0.2</v>
      </c>
      <c r="N8">
        <v>-0.27</v>
      </c>
    </row>
    <row r="9" spans="1:14">
      <c r="D9">
        <v>3</v>
      </c>
      <c r="E9">
        <v>-0.69</v>
      </c>
      <c r="F9">
        <v>0.05</v>
      </c>
      <c r="G9">
        <v>-0.3</v>
      </c>
      <c r="H9">
        <v>0</v>
      </c>
      <c r="I9">
        <v>-0.09</v>
      </c>
      <c r="J9">
        <v>-0.19</v>
      </c>
      <c r="K9">
        <v>-0.24</v>
      </c>
      <c r="L9">
        <v>-0.71</v>
      </c>
      <c r="M9">
        <v>0.22</v>
      </c>
      <c r="N9">
        <v>-0.21</v>
      </c>
    </row>
    <row r="10" spans="1:14">
      <c r="D10">
        <v>4</v>
      </c>
      <c r="E10">
        <v>-0.88</v>
      </c>
      <c r="F10">
        <v>0.01</v>
      </c>
      <c r="G10">
        <v>-0.35</v>
      </c>
      <c r="H10">
        <v>-0.01</v>
      </c>
      <c r="I10">
        <v>-0.1</v>
      </c>
      <c r="J10">
        <v>-0.21</v>
      </c>
      <c r="K10">
        <v>-0.26</v>
      </c>
      <c r="L10">
        <v>-0.79</v>
      </c>
      <c r="M10">
        <v>0.14000000000000001</v>
      </c>
      <c r="N10">
        <v>-0.3</v>
      </c>
    </row>
    <row r="11" spans="1:14">
      <c r="D11">
        <v>5</v>
      </c>
      <c r="E11">
        <v>-0.96</v>
      </c>
      <c r="F11">
        <v>-0.03</v>
      </c>
      <c r="G11">
        <v>-0.39</v>
      </c>
      <c r="H11">
        <v>-0.03</v>
      </c>
      <c r="I11">
        <v>-0.14000000000000001</v>
      </c>
      <c r="J11">
        <v>-0.24</v>
      </c>
      <c r="K11">
        <v>-0.27</v>
      </c>
      <c r="L11">
        <v>-0.79</v>
      </c>
      <c r="M11">
        <v>0.15</v>
      </c>
      <c r="N11">
        <v>-0.31</v>
      </c>
    </row>
    <row r="12" spans="1:14">
      <c r="D12">
        <v>6</v>
      </c>
      <c r="E12">
        <v>-0.65</v>
      </c>
      <c r="F12">
        <v>0.04</v>
      </c>
      <c r="G12">
        <v>-0.28999999999999998</v>
      </c>
      <c r="H12">
        <v>-0.01</v>
      </c>
      <c r="I12">
        <v>-0.13</v>
      </c>
      <c r="J12">
        <v>-0.22</v>
      </c>
      <c r="K12">
        <v>-0.25</v>
      </c>
      <c r="L12">
        <v>-0.7</v>
      </c>
      <c r="M12">
        <v>0.19</v>
      </c>
      <c r="N12">
        <v>-0.25</v>
      </c>
    </row>
    <row r="13" spans="1:14">
      <c r="D13">
        <v>7</v>
      </c>
      <c r="E13">
        <v>-0.99</v>
      </c>
      <c r="F13">
        <v>-0.06</v>
      </c>
      <c r="G13">
        <v>-0.42</v>
      </c>
      <c r="H13">
        <v>-0.03</v>
      </c>
      <c r="I13">
        <v>-0.12</v>
      </c>
      <c r="J13">
        <v>-0.22</v>
      </c>
      <c r="K13">
        <v>-0.28000000000000003</v>
      </c>
      <c r="L13">
        <v>-0.79</v>
      </c>
      <c r="M13">
        <v>0.12</v>
      </c>
      <c r="N13">
        <v>-0.38</v>
      </c>
    </row>
    <row r="14" spans="1:14">
      <c r="D14">
        <v>8</v>
      </c>
      <c r="E14">
        <v>-0.75</v>
      </c>
      <c r="F14">
        <v>0.06</v>
      </c>
      <c r="G14">
        <v>-0.34</v>
      </c>
      <c r="H14">
        <v>-0.03</v>
      </c>
      <c r="I14">
        <v>-0.16</v>
      </c>
      <c r="J14">
        <v>-0.27</v>
      </c>
      <c r="K14">
        <v>-0.28000000000000003</v>
      </c>
      <c r="L14">
        <v>-0.71</v>
      </c>
      <c r="M14">
        <v>0.28000000000000003</v>
      </c>
      <c r="N14">
        <v>-0.01</v>
      </c>
    </row>
    <row r="15" spans="1:14">
      <c r="D15">
        <v>9</v>
      </c>
      <c r="E15">
        <v>-0.89</v>
      </c>
      <c r="F15">
        <v>0</v>
      </c>
      <c r="G15">
        <v>-0.37</v>
      </c>
      <c r="H15">
        <v>-0.03</v>
      </c>
      <c r="I15">
        <v>-0.16</v>
      </c>
      <c r="J15">
        <v>-0.27</v>
      </c>
      <c r="K15">
        <v>-0.28999999999999998</v>
      </c>
      <c r="L15">
        <v>-0.74</v>
      </c>
      <c r="M15">
        <v>0.21</v>
      </c>
      <c r="N15">
        <v>-0.21</v>
      </c>
    </row>
    <row r="16" spans="1:14">
      <c r="D16">
        <v>10</v>
      </c>
      <c r="E16">
        <v>-0.8</v>
      </c>
      <c r="F16">
        <v>-0.02</v>
      </c>
      <c r="G16">
        <v>-0.3</v>
      </c>
      <c r="H16">
        <v>0</v>
      </c>
      <c r="I16">
        <v>-0.08</v>
      </c>
      <c r="J16">
        <v>-0.19</v>
      </c>
      <c r="K16">
        <v>-0.26</v>
      </c>
      <c r="L16">
        <v>-0.68</v>
      </c>
      <c r="M16">
        <v>0.22</v>
      </c>
      <c r="N16">
        <v>-0.23</v>
      </c>
    </row>
    <row r="17" spans="4:14">
      <c r="D17">
        <v>11</v>
      </c>
      <c r="E17">
        <v>-0.98</v>
      </c>
      <c r="F17">
        <v>0</v>
      </c>
      <c r="G17">
        <v>-0.35</v>
      </c>
      <c r="H17">
        <v>0</v>
      </c>
      <c r="I17">
        <v>-0.11</v>
      </c>
      <c r="J17">
        <v>-0.22</v>
      </c>
      <c r="K17">
        <v>-0.27</v>
      </c>
      <c r="L17">
        <v>-0.77</v>
      </c>
      <c r="M17">
        <v>0.13</v>
      </c>
      <c r="N17">
        <v>-0.35</v>
      </c>
    </row>
    <row r="18" spans="4:14">
      <c r="D18">
        <v>12</v>
      </c>
      <c r="E18">
        <v>-0.61</v>
      </c>
      <c r="F18">
        <v>0.05</v>
      </c>
      <c r="G18">
        <v>-0.31</v>
      </c>
      <c r="H18">
        <v>0</v>
      </c>
      <c r="I18">
        <v>-0.1</v>
      </c>
      <c r="J18">
        <v>-0.2</v>
      </c>
      <c r="K18">
        <v>-0.25</v>
      </c>
      <c r="L18">
        <v>-0.7</v>
      </c>
      <c r="M18">
        <v>0.23</v>
      </c>
      <c r="N18">
        <v>-0.19</v>
      </c>
    </row>
    <row r="19" spans="4:14">
      <c r="D19">
        <v>13</v>
      </c>
      <c r="E19">
        <v>-0.56999999999999995</v>
      </c>
      <c r="F19">
        <v>7.0000000000000007E-2</v>
      </c>
      <c r="G19">
        <v>-0.3</v>
      </c>
      <c r="H19">
        <v>-0.01</v>
      </c>
      <c r="I19">
        <v>-0.13</v>
      </c>
      <c r="J19">
        <v>-0.23</v>
      </c>
      <c r="K19">
        <v>-0.26</v>
      </c>
      <c r="L19">
        <v>-0.68</v>
      </c>
      <c r="M19">
        <v>0.28000000000000003</v>
      </c>
      <c r="N19">
        <v>-0.05</v>
      </c>
    </row>
    <row r="20" spans="4:14">
      <c r="D20">
        <v>14</v>
      </c>
      <c r="E20">
        <v>-0.91</v>
      </c>
      <c r="F20">
        <v>-0.02</v>
      </c>
      <c r="G20">
        <v>-0.39</v>
      </c>
      <c r="H20">
        <v>-0.01</v>
      </c>
      <c r="I20">
        <v>-0.12</v>
      </c>
      <c r="J20">
        <v>-0.23</v>
      </c>
      <c r="K20">
        <v>-0.28000000000000003</v>
      </c>
      <c r="L20">
        <v>-0.76</v>
      </c>
      <c r="M20">
        <v>0.16</v>
      </c>
      <c r="N20">
        <v>-0.35</v>
      </c>
    </row>
    <row r="21" spans="4:14">
      <c r="D21">
        <v>15</v>
      </c>
      <c r="E21">
        <v>-0.54</v>
      </c>
      <c r="F21">
        <v>0.04</v>
      </c>
      <c r="G21">
        <v>-0.28000000000000003</v>
      </c>
      <c r="H21">
        <v>0.01</v>
      </c>
      <c r="I21">
        <v>-0.09</v>
      </c>
      <c r="J21">
        <v>-0.18</v>
      </c>
      <c r="K21">
        <v>-0.23</v>
      </c>
      <c r="L21">
        <v>-0.66</v>
      </c>
      <c r="M21">
        <v>0.28999999999999998</v>
      </c>
      <c r="N21">
        <v>-0.08</v>
      </c>
    </row>
    <row r="22" spans="4:14">
      <c r="D22">
        <v>16</v>
      </c>
      <c r="E22">
        <v>-0.74</v>
      </c>
      <c r="F22">
        <v>0.02</v>
      </c>
      <c r="G22">
        <v>-0.28999999999999998</v>
      </c>
      <c r="H22">
        <v>0.01</v>
      </c>
      <c r="I22">
        <v>-0.11</v>
      </c>
      <c r="J22">
        <v>-0.21</v>
      </c>
      <c r="K22">
        <v>-0.26</v>
      </c>
      <c r="L22">
        <v>-0.7</v>
      </c>
      <c r="M22">
        <v>0.22</v>
      </c>
      <c r="N22">
        <v>-0.23</v>
      </c>
    </row>
    <row r="23" spans="4:14">
      <c r="D23">
        <v>17</v>
      </c>
      <c r="E23">
        <v>-0.53</v>
      </c>
      <c r="F23">
        <v>0.09</v>
      </c>
      <c r="G23">
        <v>-0.23</v>
      </c>
      <c r="H23">
        <v>0</v>
      </c>
      <c r="I23">
        <v>-0.14000000000000001</v>
      </c>
      <c r="J23">
        <v>-0.24</v>
      </c>
      <c r="K23">
        <v>-0.26</v>
      </c>
      <c r="L23">
        <v>-0.68</v>
      </c>
      <c r="M23">
        <v>0.22</v>
      </c>
      <c r="N23">
        <v>-0.12</v>
      </c>
    </row>
    <row r="24" spans="4:14">
      <c r="D24">
        <v>18</v>
      </c>
      <c r="E24">
        <v>-0.53</v>
      </c>
      <c r="F24">
        <v>0.15</v>
      </c>
      <c r="G24">
        <v>-0.22</v>
      </c>
      <c r="H24">
        <v>0</v>
      </c>
      <c r="I24">
        <v>-0.13</v>
      </c>
      <c r="J24">
        <v>-0.22</v>
      </c>
      <c r="K24">
        <v>-0.25</v>
      </c>
      <c r="L24">
        <v>-0.7</v>
      </c>
      <c r="M24">
        <v>0.23</v>
      </c>
      <c r="N24">
        <v>-0.13</v>
      </c>
    </row>
    <row r="25" spans="4:14">
      <c r="D25">
        <v>19</v>
      </c>
      <c r="E25">
        <v>-0.95</v>
      </c>
      <c r="F25">
        <v>-0.05</v>
      </c>
      <c r="G25">
        <v>-0.42</v>
      </c>
      <c r="H25">
        <v>-0.05</v>
      </c>
      <c r="I25">
        <v>-0.16</v>
      </c>
      <c r="J25">
        <v>-0.27</v>
      </c>
      <c r="K25">
        <v>-0.3</v>
      </c>
      <c r="L25">
        <v>-0.76</v>
      </c>
      <c r="M25">
        <v>0.19</v>
      </c>
      <c r="N25">
        <v>-0.2</v>
      </c>
    </row>
    <row r="26" spans="4:14">
      <c r="D26">
        <v>20</v>
      </c>
      <c r="E26">
        <v>-0.83</v>
      </c>
      <c r="F26">
        <v>0.04</v>
      </c>
      <c r="G26">
        <v>-0.35</v>
      </c>
      <c r="H26">
        <v>-0.02</v>
      </c>
      <c r="I26">
        <v>-0.16</v>
      </c>
      <c r="J26">
        <v>-0.27</v>
      </c>
      <c r="K26">
        <v>-0.28000000000000003</v>
      </c>
      <c r="L26">
        <v>-0.74</v>
      </c>
      <c r="M26">
        <v>0.23</v>
      </c>
      <c r="N26">
        <v>-0.14000000000000001</v>
      </c>
    </row>
    <row r="27" spans="4:14">
      <c r="D27" s="5" t="s">
        <v>27</v>
      </c>
      <c r="E27" s="1">
        <f>SUBTOTAL(101,E7:E26)</f>
        <v>-0.77649999999999986</v>
      </c>
      <c r="F27" s="1">
        <f t="shared" ref="F27:N27" si="0">SUBTOTAL(101,F7:F26)</f>
        <v>2.6000000000000006E-2</v>
      </c>
      <c r="G27" s="1">
        <f t="shared" si="0"/>
        <v>-0.32999999999999996</v>
      </c>
      <c r="H27" s="1">
        <f t="shared" si="0"/>
        <v>-1.3500000000000002E-2</v>
      </c>
      <c r="I27" s="1">
        <f t="shared" si="0"/>
        <v>-0.12700000000000006</v>
      </c>
      <c r="J27" s="1">
        <f t="shared" si="0"/>
        <v>-0.22900000000000001</v>
      </c>
      <c r="K27" s="1">
        <f t="shared" si="0"/>
        <v>-0.26500000000000001</v>
      </c>
      <c r="L27" s="1">
        <f t="shared" si="0"/>
        <v>-0.72549999999999992</v>
      </c>
      <c r="M27" s="1">
        <f t="shared" si="0"/>
        <v>0.20900000000000002</v>
      </c>
      <c r="N27" s="1">
        <f t="shared" si="0"/>
        <v>-0.20350000000000001</v>
      </c>
    </row>
    <row r="28" spans="4:14">
      <c r="D28" s="5" t="s">
        <v>26</v>
      </c>
      <c r="E28" s="1">
        <f>STDEV(E7:E26)</f>
        <v>0.16154761396859962</v>
      </c>
      <c r="F28" s="1">
        <f t="shared" ref="F28:N28" si="1">STDEV(F7:F26)</f>
        <v>5.0094647261064988E-2</v>
      </c>
      <c r="G28" s="1">
        <f t="shared" si="1"/>
        <v>5.5250625145308381E-2</v>
      </c>
      <c r="H28" s="1">
        <f t="shared" si="1"/>
        <v>1.6944180805158294E-2</v>
      </c>
      <c r="I28" s="1">
        <f t="shared" si="1"/>
        <v>2.6969768650335613E-2</v>
      </c>
      <c r="J28" s="1">
        <f t="shared" si="1"/>
        <v>2.8451251013101756E-2</v>
      </c>
      <c r="K28" s="1">
        <f t="shared" si="1"/>
        <v>1.7013926184468106E-2</v>
      </c>
      <c r="L28" s="1">
        <f t="shared" si="1"/>
        <v>4.1100006402870252E-2</v>
      </c>
      <c r="M28" s="1">
        <f t="shared" si="1"/>
        <v>5.0147151884282058E-2</v>
      </c>
      <c r="N28" s="1">
        <f t="shared" si="1"/>
        <v>0.10668571650067847</v>
      </c>
    </row>
    <row r="29" spans="4:14" ht="15.75">
      <c r="D29" s="34" t="s">
        <v>77</v>
      </c>
      <c r="E29" s="1">
        <f>E28/$A$1</f>
        <v>3.612314464366833E-2</v>
      </c>
      <c r="F29" s="1">
        <f t="shared" ref="F29:N29" si="2">F28/$A$1</f>
        <v>1.1201503658461497E-2</v>
      </c>
      <c r="G29" s="1">
        <f t="shared" si="2"/>
        <v>1.2354415362426874E-2</v>
      </c>
      <c r="H29" s="1">
        <f t="shared" si="2"/>
        <v>3.7888340103381063E-3</v>
      </c>
      <c r="I29" s="1">
        <f t="shared" si="2"/>
        <v>6.0306236039593189E-3</v>
      </c>
      <c r="J29" s="1">
        <f t="shared" si="2"/>
        <v>6.3618931310205282E-3</v>
      </c>
      <c r="K29" s="1">
        <f t="shared" si="2"/>
        <v>3.804429551263431E-3</v>
      </c>
      <c r="L29" s="1">
        <f t="shared" si="2"/>
        <v>9.1902408192494484E-3</v>
      </c>
      <c r="M29" s="1">
        <f t="shared" si="2"/>
        <v>1.1213244049126134E-2</v>
      </c>
      <c r="N29" s="1">
        <f t="shared" si="2"/>
        <v>2.3855651432378805E-2</v>
      </c>
    </row>
    <row r="30" spans="4:14" ht="15.75">
      <c r="D30" s="34" t="s">
        <v>78</v>
      </c>
      <c r="E30" s="1">
        <f>E28*$A$2</f>
        <v>7.5497372305266805E-2</v>
      </c>
      <c r="F30" s="1">
        <f t="shared" ref="F30:M30" si="3">F28*$A$2</f>
        <v>2.3411142646184525E-2</v>
      </c>
      <c r="G30" s="1">
        <f t="shared" si="3"/>
        <v>2.5820728107472164E-2</v>
      </c>
      <c r="H30" s="1">
        <f t="shared" si="3"/>
        <v>7.918663081606641E-3</v>
      </c>
      <c r="I30" s="1">
        <f t="shared" si="3"/>
        <v>1.2604003332274976E-2</v>
      </c>
      <c r="J30" s="1">
        <f t="shared" si="3"/>
        <v>1.3296356643832904E-2</v>
      </c>
      <c r="K30" s="1">
        <f t="shared" si="3"/>
        <v>7.9512577621405709E-3</v>
      </c>
      <c r="L30" s="1">
        <f t="shared" si="3"/>
        <v>1.9207603312231349E-2</v>
      </c>
      <c r="M30" s="1">
        <f t="shared" si="3"/>
        <v>2.343568006267362E-2</v>
      </c>
      <c r="N30" s="1">
        <f>N28*$A$2</f>
        <v>4.9858311493671696E-2</v>
      </c>
    </row>
    <row r="31" spans="4:14" ht="15.75">
      <c r="D31" s="34" t="s">
        <v>79</v>
      </c>
      <c r="E31" s="1">
        <v>0.08</v>
      </c>
      <c r="F31" s="1">
        <v>2.4E-2</v>
      </c>
      <c r="G31" s="1">
        <v>2.5999999999999999E-2</v>
      </c>
      <c r="H31" s="1">
        <v>8.0000000000000002E-3</v>
      </c>
      <c r="I31" s="1">
        <v>1.2999999999999999E-2</v>
      </c>
      <c r="J31" s="1">
        <v>1.4E-2</v>
      </c>
      <c r="K31" s="1">
        <v>8.0000000000000002E-3</v>
      </c>
      <c r="L31" s="1">
        <v>0.02</v>
      </c>
      <c r="M31" s="1">
        <v>2.4E-2</v>
      </c>
      <c r="N31" s="1">
        <v>0.05</v>
      </c>
    </row>
    <row r="32" spans="4:14" ht="15.75">
      <c r="D32" s="34" t="s">
        <v>126</v>
      </c>
      <c r="E32" s="1">
        <v>-0.78</v>
      </c>
      <c r="F32" s="1">
        <v>2.5999999999999999E-2</v>
      </c>
      <c r="G32" s="1">
        <v>-0.33</v>
      </c>
      <c r="H32" s="1">
        <v>-1.4E-2</v>
      </c>
      <c r="I32" s="1">
        <v>-0.127</v>
      </c>
      <c r="J32" s="1">
        <v>-0.22900000000000001</v>
      </c>
      <c r="K32" s="1">
        <v>-0.26500000000000001</v>
      </c>
      <c r="L32" s="1">
        <v>-0.73</v>
      </c>
      <c r="M32" s="1">
        <v>0.20899999999999999</v>
      </c>
      <c r="N32" s="1">
        <v>-0.2</v>
      </c>
    </row>
    <row r="70" spans="2:12" ht="18.75">
      <c r="E70" s="19" t="s">
        <v>131</v>
      </c>
    </row>
    <row r="71" spans="2:12">
      <c r="B71" s="43" t="s">
        <v>132</v>
      </c>
      <c r="C71" s="43" t="s">
        <v>97</v>
      </c>
      <c r="D71" s="43" t="s">
        <v>98</v>
      </c>
      <c r="E71" s="43" t="s">
        <v>99</v>
      </c>
      <c r="F71" s="43" t="s">
        <v>100</v>
      </c>
      <c r="G71" s="43" t="s">
        <v>101</v>
      </c>
      <c r="H71" s="43" t="s">
        <v>102</v>
      </c>
      <c r="I71" s="43" t="s">
        <v>103</v>
      </c>
      <c r="J71" s="43" t="s">
        <v>104</v>
      </c>
      <c r="K71" s="43" t="s">
        <v>105</v>
      </c>
      <c r="L71" s="43" t="s">
        <v>106</v>
      </c>
    </row>
    <row r="72" spans="2:12">
      <c r="B72">
        <v>1</v>
      </c>
      <c r="C72">
        <v>0.42</v>
      </c>
      <c r="D72">
        <v>-1</v>
      </c>
      <c r="E72">
        <v>-1.01</v>
      </c>
      <c r="F72">
        <v>-0.62</v>
      </c>
      <c r="G72">
        <v>-0.92</v>
      </c>
      <c r="H72">
        <v>-0.88</v>
      </c>
      <c r="I72">
        <v>-0.71</v>
      </c>
      <c r="J72">
        <v>-0.68</v>
      </c>
      <c r="K72">
        <v>-1.96</v>
      </c>
      <c r="L72">
        <v>-0.04</v>
      </c>
    </row>
    <row r="73" spans="2:12">
      <c r="B73">
        <v>2</v>
      </c>
      <c r="C73">
        <v>0.35</v>
      </c>
      <c r="D73">
        <v>-1.02</v>
      </c>
      <c r="E73">
        <v>-0.98</v>
      </c>
      <c r="F73">
        <v>-0.56999999999999995</v>
      </c>
      <c r="G73">
        <v>-0.87</v>
      </c>
      <c r="H73">
        <v>-0.83</v>
      </c>
      <c r="I73">
        <v>-0.66</v>
      </c>
      <c r="J73">
        <v>-0.61</v>
      </c>
      <c r="K73">
        <v>-1.48</v>
      </c>
      <c r="L73">
        <v>-0.04</v>
      </c>
    </row>
    <row r="74" spans="2:12">
      <c r="B74">
        <v>3</v>
      </c>
      <c r="C74">
        <v>0.17</v>
      </c>
      <c r="D74">
        <v>-1.05</v>
      </c>
      <c r="E74">
        <v>-1.2</v>
      </c>
      <c r="F74">
        <v>-0.63</v>
      </c>
      <c r="G74">
        <v>-0.95</v>
      </c>
      <c r="H74">
        <v>-0.91</v>
      </c>
      <c r="I74">
        <v>-0.71</v>
      </c>
      <c r="J74">
        <v>-0.76</v>
      </c>
      <c r="K74">
        <v>-1.49</v>
      </c>
      <c r="L74">
        <v>-0.06</v>
      </c>
    </row>
    <row r="75" spans="2:12">
      <c r="B75">
        <v>4</v>
      </c>
      <c r="C75">
        <v>0.34</v>
      </c>
      <c r="D75">
        <v>-1.01</v>
      </c>
      <c r="E75">
        <v>-0.95</v>
      </c>
      <c r="F75">
        <v>-0.54</v>
      </c>
      <c r="G75">
        <v>-0.86</v>
      </c>
      <c r="H75">
        <v>-0.81</v>
      </c>
      <c r="I75">
        <v>-0.64</v>
      </c>
      <c r="J75">
        <v>-0.61</v>
      </c>
      <c r="K75">
        <v>-1.49</v>
      </c>
      <c r="L75">
        <v>-0.03</v>
      </c>
    </row>
    <row r="76" spans="2:12">
      <c r="B76">
        <v>5</v>
      </c>
      <c r="C76">
        <v>0.31</v>
      </c>
      <c r="D76">
        <v>-1.01</v>
      </c>
      <c r="E76">
        <v>-0.96</v>
      </c>
      <c r="F76">
        <v>-0.54</v>
      </c>
      <c r="G76">
        <v>-0.84</v>
      </c>
      <c r="H76">
        <v>-0.8</v>
      </c>
      <c r="I76">
        <v>-0.62</v>
      </c>
      <c r="J76">
        <v>-0.61</v>
      </c>
      <c r="K76">
        <v>-1.49</v>
      </c>
      <c r="L76">
        <v>-0.04</v>
      </c>
    </row>
    <row r="77" spans="2:12">
      <c r="B77">
        <v>6</v>
      </c>
      <c r="C77">
        <v>0.11</v>
      </c>
      <c r="D77">
        <v>-1.02</v>
      </c>
      <c r="E77">
        <v>-1.22</v>
      </c>
      <c r="F77">
        <v>-0.64</v>
      </c>
      <c r="G77">
        <v>-0.96</v>
      </c>
      <c r="H77">
        <v>-0.84</v>
      </c>
      <c r="I77">
        <v>-0.73</v>
      </c>
      <c r="J77">
        <v>-0.8</v>
      </c>
      <c r="K77">
        <v>-1.46</v>
      </c>
      <c r="L77">
        <v>-7.0000000000000007E-2</v>
      </c>
    </row>
    <row r="78" spans="2:12">
      <c r="B78">
        <v>7</v>
      </c>
      <c r="C78">
        <v>0.34</v>
      </c>
      <c r="D78">
        <v>-1</v>
      </c>
      <c r="E78">
        <v>-0.9</v>
      </c>
      <c r="F78">
        <v>-0.53</v>
      </c>
      <c r="G78">
        <v>-0.83</v>
      </c>
      <c r="H78">
        <v>-0.79</v>
      </c>
      <c r="I78">
        <v>-0.6</v>
      </c>
      <c r="J78">
        <v>-0.56999999999999995</v>
      </c>
      <c r="K78">
        <v>-1.48</v>
      </c>
      <c r="L78">
        <v>-0.03</v>
      </c>
    </row>
    <row r="79" spans="2:12">
      <c r="B79">
        <v>8</v>
      </c>
      <c r="C79">
        <v>0.41</v>
      </c>
      <c r="D79">
        <v>-0.99</v>
      </c>
      <c r="E79">
        <v>-0.94</v>
      </c>
      <c r="F79">
        <v>-0.56999999999999995</v>
      </c>
      <c r="G79">
        <v>-0.91</v>
      </c>
      <c r="H79">
        <v>-0.87</v>
      </c>
      <c r="I79">
        <v>-0.65</v>
      </c>
      <c r="J79">
        <v>-0.61</v>
      </c>
      <c r="K79">
        <v>-1.46</v>
      </c>
      <c r="L79">
        <v>-0.01</v>
      </c>
    </row>
    <row r="80" spans="2:12">
      <c r="B80">
        <v>9</v>
      </c>
      <c r="C80">
        <v>0.38</v>
      </c>
      <c r="D80">
        <v>-1.03</v>
      </c>
      <c r="E80">
        <v>-0.94</v>
      </c>
      <c r="F80">
        <v>-0.56000000000000005</v>
      </c>
      <c r="G80">
        <v>-0.89</v>
      </c>
      <c r="H80">
        <v>-0.84</v>
      </c>
      <c r="I80">
        <v>-0.63</v>
      </c>
      <c r="J80">
        <v>-0.61</v>
      </c>
      <c r="K80">
        <v>-1.48</v>
      </c>
      <c r="L80">
        <v>-0.05</v>
      </c>
    </row>
    <row r="81" spans="2:12">
      <c r="B81">
        <v>10</v>
      </c>
      <c r="C81">
        <v>0.21</v>
      </c>
      <c r="D81">
        <v>-1.06</v>
      </c>
      <c r="E81">
        <v>-1.24</v>
      </c>
      <c r="F81">
        <v>-0.63</v>
      </c>
      <c r="G81">
        <v>-0.95</v>
      </c>
      <c r="H81">
        <v>-0.91</v>
      </c>
      <c r="I81">
        <v>-0.69</v>
      </c>
      <c r="J81">
        <v>-0.8</v>
      </c>
      <c r="K81">
        <v>-1.5</v>
      </c>
      <c r="L81">
        <v>-0.11</v>
      </c>
    </row>
    <row r="82" spans="2:12">
      <c r="B82">
        <v>11</v>
      </c>
      <c r="C82">
        <v>0.39</v>
      </c>
      <c r="D82">
        <v>-1.05</v>
      </c>
      <c r="E82">
        <v>-0.94</v>
      </c>
      <c r="F82">
        <v>-0.52</v>
      </c>
      <c r="G82">
        <v>-0.84</v>
      </c>
      <c r="H82">
        <v>-0.81</v>
      </c>
      <c r="I82">
        <v>-0.6</v>
      </c>
      <c r="J82">
        <v>-0.6</v>
      </c>
      <c r="K82">
        <v>-1.49</v>
      </c>
      <c r="L82">
        <v>-7.0000000000000007E-2</v>
      </c>
    </row>
    <row r="83" spans="2:12">
      <c r="B83">
        <v>12</v>
      </c>
      <c r="C83">
        <v>0.05</v>
      </c>
      <c r="D83">
        <v>-1.1499999999999999</v>
      </c>
      <c r="E83">
        <v>-1.21</v>
      </c>
      <c r="F83">
        <v>-0.62</v>
      </c>
      <c r="G83">
        <v>-0.95</v>
      </c>
      <c r="H83">
        <v>-0.91</v>
      </c>
      <c r="I83">
        <v>-0.7</v>
      </c>
      <c r="J83">
        <v>-0.78</v>
      </c>
      <c r="K83">
        <v>-1.49</v>
      </c>
      <c r="L83">
        <v>-0.1</v>
      </c>
    </row>
    <row r="84" spans="2:12">
      <c r="B84">
        <v>13</v>
      </c>
      <c r="C84">
        <v>0.21</v>
      </c>
      <c r="D84">
        <v>-1.06</v>
      </c>
      <c r="E84">
        <v>-1.2</v>
      </c>
      <c r="F84">
        <v>-0.68</v>
      </c>
      <c r="G84">
        <v>-1</v>
      </c>
      <c r="H84">
        <v>-0.97</v>
      </c>
      <c r="I84">
        <v>-0.75</v>
      </c>
      <c r="J84">
        <v>-0.8</v>
      </c>
      <c r="K84">
        <v>-1.49</v>
      </c>
      <c r="L84">
        <v>-7.0000000000000007E-2</v>
      </c>
    </row>
    <row r="85" spans="2:12">
      <c r="B85">
        <v>14</v>
      </c>
      <c r="C85">
        <v>0.4</v>
      </c>
      <c r="D85">
        <v>-1.02</v>
      </c>
      <c r="E85">
        <v>-0.92</v>
      </c>
      <c r="F85">
        <v>-0.55000000000000004</v>
      </c>
      <c r="G85">
        <v>-0.85</v>
      </c>
      <c r="H85">
        <v>-0.82</v>
      </c>
      <c r="I85">
        <v>-0.62</v>
      </c>
      <c r="J85">
        <v>-0.6</v>
      </c>
      <c r="K85">
        <v>-1.47</v>
      </c>
      <c r="L85">
        <v>-0.01</v>
      </c>
    </row>
    <row r="86" spans="2:12">
      <c r="B86">
        <v>15</v>
      </c>
      <c r="C86">
        <v>0.13</v>
      </c>
      <c r="D86">
        <v>-1.03</v>
      </c>
      <c r="E86">
        <v>-1.25</v>
      </c>
      <c r="F86">
        <v>-0.72</v>
      </c>
      <c r="G86">
        <v>-1.05</v>
      </c>
      <c r="H86">
        <v>-1.02</v>
      </c>
      <c r="I86">
        <v>-0.78</v>
      </c>
      <c r="J86">
        <v>-0.8</v>
      </c>
      <c r="K86">
        <v>-1.49</v>
      </c>
      <c r="L86">
        <v>-0.02</v>
      </c>
    </row>
    <row r="87" spans="2:12">
      <c r="B87">
        <v>16</v>
      </c>
      <c r="C87">
        <v>0.28000000000000003</v>
      </c>
      <c r="D87">
        <v>-1.05</v>
      </c>
      <c r="E87">
        <v>-1.26</v>
      </c>
      <c r="F87">
        <v>-0.67</v>
      </c>
      <c r="G87">
        <v>-0.98</v>
      </c>
      <c r="H87">
        <v>-0.95</v>
      </c>
      <c r="I87">
        <v>-0.71</v>
      </c>
      <c r="J87">
        <v>-0.8</v>
      </c>
      <c r="K87">
        <v>-1.47</v>
      </c>
      <c r="L87">
        <v>0</v>
      </c>
    </row>
    <row r="88" spans="2:12">
      <c r="B88">
        <v>17</v>
      </c>
      <c r="C88">
        <v>0.22</v>
      </c>
      <c r="D88">
        <v>-1.02</v>
      </c>
      <c r="E88">
        <v>-1.28</v>
      </c>
      <c r="F88">
        <v>-0.69</v>
      </c>
      <c r="G88">
        <v>-1.01</v>
      </c>
      <c r="H88">
        <v>-0.99</v>
      </c>
      <c r="I88">
        <v>-0.76</v>
      </c>
      <c r="J88">
        <v>-0.83</v>
      </c>
      <c r="K88">
        <v>-1.46</v>
      </c>
      <c r="L88">
        <v>-0.02</v>
      </c>
    </row>
    <row r="89" spans="2:12">
      <c r="B89">
        <v>18</v>
      </c>
      <c r="C89">
        <v>0.27</v>
      </c>
      <c r="D89">
        <v>-1.04</v>
      </c>
      <c r="E89">
        <v>-1.24</v>
      </c>
      <c r="F89">
        <v>-0.7</v>
      </c>
      <c r="G89">
        <v>-1.05</v>
      </c>
      <c r="H89">
        <v>-1.02</v>
      </c>
      <c r="I89">
        <v>-0.79</v>
      </c>
      <c r="J89">
        <v>-0.83</v>
      </c>
      <c r="K89">
        <v>-1.5</v>
      </c>
      <c r="L89">
        <v>-0.03</v>
      </c>
    </row>
    <row r="90" spans="2:12">
      <c r="B90">
        <v>19</v>
      </c>
      <c r="C90">
        <v>0.4</v>
      </c>
      <c r="D90">
        <v>-1</v>
      </c>
      <c r="E90">
        <v>-0.93</v>
      </c>
      <c r="F90">
        <v>-0.6</v>
      </c>
      <c r="G90">
        <v>-0.92</v>
      </c>
      <c r="H90">
        <v>-0.88</v>
      </c>
      <c r="I90">
        <v>-0.68</v>
      </c>
      <c r="J90">
        <v>-0.62</v>
      </c>
      <c r="K90">
        <v>-1.48</v>
      </c>
      <c r="L90">
        <v>0.06</v>
      </c>
    </row>
    <row r="91" spans="2:12">
      <c r="B91">
        <v>20</v>
      </c>
      <c r="C91">
        <v>0.42</v>
      </c>
      <c r="D91">
        <v>-1</v>
      </c>
      <c r="E91">
        <v>-0.92</v>
      </c>
      <c r="F91">
        <v>-0.57999999999999996</v>
      </c>
      <c r="G91">
        <v>-0.91</v>
      </c>
      <c r="H91">
        <v>-0.86</v>
      </c>
      <c r="I91">
        <v>-0.66</v>
      </c>
      <c r="J91">
        <v>-0.61</v>
      </c>
      <c r="K91">
        <v>-1.48</v>
      </c>
      <c r="L91">
        <v>-0.01</v>
      </c>
    </row>
    <row r="92" spans="2:12">
      <c r="B92" s="5" t="s">
        <v>27</v>
      </c>
      <c r="C92" s="1">
        <f>SUBTOTAL(101,C72:C91)</f>
        <v>0.29050000000000004</v>
      </c>
      <c r="D92" s="1">
        <f t="shared" ref="D92:L92" si="4">SUBTOTAL(101,D72:D91)</f>
        <v>-1.0305</v>
      </c>
      <c r="E92" s="1">
        <f t="shared" si="4"/>
        <v>-1.0745</v>
      </c>
      <c r="F92" s="1">
        <f t="shared" si="4"/>
        <v>-0.60799999999999998</v>
      </c>
      <c r="G92" s="1">
        <f t="shared" si="4"/>
        <v>-0.92700000000000016</v>
      </c>
      <c r="H92" s="1">
        <f t="shared" si="4"/>
        <v>-0.88550000000000006</v>
      </c>
      <c r="I92" s="1">
        <f t="shared" si="4"/>
        <v>-0.68450000000000011</v>
      </c>
      <c r="J92" s="1">
        <f t="shared" si="4"/>
        <v>-0.69650000000000001</v>
      </c>
      <c r="K92" s="1">
        <f t="shared" si="4"/>
        <v>-1.5054999999999998</v>
      </c>
      <c r="L92" s="1">
        <f t="shared" si="4"/>
        <v>-3.7499999999999999E-2</v>
      </c>
    </row>
    <row r="93" spans="2:12">
      <c r="B93" s="5" t="s">
        <v>26</v>
      </c>
      <c r="C93" s="1">
        <f>STDEV(C72:C91)</f>
        <v>0.11417783912549924</v>
      </c>
      <c r="D93" s="1">
        <f t="shared" ref="D93:L93" si="5">STDEV(D72:D91)</f>
        <v>3.5463101654360861E-2</v>
      </c>
      <c r="E93" s="1">
        <f t="shared" si="5"/>
        <v>0.15013940890140492</v>
      </c>
      <c r="F93" s="1">
        <f t="shared" si="5"/>
        <v>6.1353162317160266E-2</v>
      </c>
      <c r="G93" s="1">
        <f t="shared" si="5"/>
        <v>6.8140721266627846E-2</v>
      </c>
      <c r="H93" s="1">
        <f>STDEV(H72:H91)</f>
        <v>7.2726958731378466E-2</v>
      </c>
      <c r="I93" s="1">
        <f t="shared" si="5"/>
        <v>5.8262111909976037E-2</v>
      </c>
      <c r="J93" s="1">
        <f t="shared" si="5"/>
        <v>9.8903195627154827E-2</v>
      </c>
      <c r="K93" s="1">
        <f t="shared" si="5"/>
        <v>0.10767763780939341</v>
      </c>
      <c r="L93" s="1">
        <f t="shared" si="5"/>
        <v>3.7679395458330579E-2</v>
      </c>
    </row>
  </sheetData>
  <pageMargins left="0.7" right="0.7" top="0.78740157499999996" bottom="0.78740157499999996" header="0.3" footer="0.3"/>
  <pageSetup paperSize="9" orientation="portrait" horizontalDpi="200" verticalDpi="200" r:id="rId1"/>
  <tableParts count="2">
    <tablePart r:id="rId2"/>
    <tablePart r:id="rId3"/>
  </tableParts>
</worksheet>
</file>

<file path=xl/worksheets/sheet22.xml><?xml version="1.0" encoding="utf-8"?>
<worksheet xmlns="http://schemas.openxmlformats.org/spreadsheetml/2006/main" xmlns:r="http://schemas.openxmlformats.org/officeDocument/2006/relationships">
  <dimension ref="A1:M15"/>
  <sheetViews>
    <sheetView topLeftCell="C1" workbookViewId="0">
      <selection activeCell="N2" sqref="N2"/>
    </sheetView>
  </sheetViews>
  <sheetFormatPr baseColWidth="10" defaultRowHeight="15"/>
  <sheetData>
    <row r="1" spans="1:13">
      <c r="D1" s="53">
        <v>-8.1999999999999993</v>
      </c>
      <c r="E1" s="54">
        <v>-0.99</v>
      </c>
      <c r="F1" s="54">
        <v>-1.1599999999999999</v>
      </c>
      <c r="G1" s="54">
        <v>0.41099999999999998</v>
      </c>
      <c r="H1" s="54">
        <v>1.59</v>
      </c>
      <c r="I1" s="54">
        <v>1.59</v>
      </c>
      <c r="J1" s="54">
        <v>0.30199999999999999</v>
      </c>
      <c r="K1" s="54">
        <v>-3.05</v>
      </c>
      <c r="L1" s="54">
        <v>-5.17</v>
      </c>
      <c r="M1" s="54">
        <v>-12.36</v>
      </c>
    </row>
    <row r="4" spans="1:13">
      <c r="C4" s="50" t="s">
        <v>112</v>
      </c>
      <c r="D4" s="51" t="s">
        <v>0</v>
      </c>
      <c r="E4" s="51" t="s">
        <v>1</v>
      </c>
      <c r="F4" s="51" t="s">
        <v>2</v>
      </c>
      <c r="G4" s="51" t="s">
        <v>3</v>
      </c>
      <c r="H4" s="51" t="s">
        <v>4</v>
      </c>
      <c r="I4" s="51" t="s">
        <v>5</v>
      </c>
      <c r="J4" s="51" t="s">
        <v>6</v>
      </c>
      <c r="K4" s="51" t="s">
        <v>7</v>
      </c>
      <c r="L4" s="51" t="s">
        <v>8</v>
      </c>
      <c r="M4" s="12" t="s">
        <v>9</v>
      </c>
    </row>
    <row r="5" spans="1:13" ht="15.75">
      <c r="A5" s="49" t="s">
        <v>126</v>
      </c>
      <c r="C5" t="s">
        <v>54</v>
      </c>
      <c r="D5">
        <v>-0.78</v>
      </c>
      <c r="E5">
        <v>2.5999999999999999E-2</v>
      </c>
      <c r="F5">
        <v>-0.33</v>
      </c>
      <c r="G5">
        <v>-1.4E-2</v>
      </c>
      <c r="H5">
        <v>-0.127</v>
      </c>
      <c r="I5">
        <v>-0.22900000000000001</v>
      </c>
      <c r="J5">
        <v>-0.26500000000000001</v>
      </c>
      <c r="K5">
        <v>-0.73</v>
      </c>
      <c r="L5">
        <v>0.20899999999999999</v>
      </c>
      <c r="M5">
        <v>-0.2</v>
      </c>
    </row>
    <row r="6" spans="1:13">
      <c r="C6" t="s">
        <v>47</v>
      </c>
      <c r="D6">
        <v>0.81</v>
      </c>
      <c r="E6">
        <v>0.33</v>
      </c>
      <c r="F6">
        <v>-0.14000000000000001</v>
      </c>
      <c r="G6">
        <v>-2.1999999999999999E-2</v>
      </c>
      <c r="H6">
        <v>-0.26800000000000002</v>
      </c>
      <c r="I6">
        <v>-0.375</v>
      </c>
      <c r="J6">
        <v>-0.28699999999999998</v>
      </c>
      <c r="K6">
        <v>-0.43</v>
      </c>
      <c r="L6">
        <v>0.63200000000000001</v>
      </c>
      <c r="M6">
        <v>1.19</v>
      </c>
    </row>
    <row r="7" spans="1:13">
      <c r="C7" t="s">
        <v>46</v>
      </c>
      <c r="D7">
        <v>2.44</v>
      </c>
      <c r="E7">
        <v>0.93500000000000005</v>
      </c>
      <c r="F7">
        <v>0.215</v>
      </c>
      <c r="G7">
        <v>-4.9000000000000002E-2</v>
      </c>
      <c r="H7">
        <v>-0.42099999999999999</v>
      </c>
      <c r="I7">
        <v>-0.51</v>
      </c>
      <c r="J7">
        <v>-0.3</v>
      </c>
      <c r="K7">
        <v>-0.17</v>
      </c>
      <c r="L7">
        <v>1.1970000000000001</v>
      </c>
      <c r="M7">
        <v>2.84</v>
      </c>
    </row>
    <row r="8" spans="1:13">
      <c r="C8" t="s">
        <v>127</v>
      </c>
      <c r="D8">
        <v>2.524</v>
      </c>
      <c r="E8">
        <v>0.85599999999999998</v>
      </c>
      <c r="F8">
        <v>0.13700000000000001</v>
      </c>
      <c r="G8">
        <v>-6.0999999999999999E-2</v>
      </c>
      <c r="H8">
        <v>-0.28000000000000003</v>
      </c>
      <c r="I8">
        <v>-0.33100000000000002</v>
      </c>
      <c r="J8">
        <v>-0.25700000000000001</v>
      </c>
      <c r="K8">
        <v>-0.11</v>
      </c>
      <c r="L8">
        <v>1.3</v>
      </c>
      <c r="M8">
        <v>3.8</v>
      </c>
    </row>
    <row r="9" spans="1:13">
      <c r="C9" t="s">
        <v>111</v>
      </c>
      <c r="D9">
        <v>8.1999999999999993</v>
      </c>
      <c r="E9">
        <v>0.99</v>
      </c>
      <c r="F9">
        <v>1.1599999999999999</v>
      </c>
      <c r="G9">
        <v>-0.41099999999999998</v>
      </c>
      <c r="H9">
        <v>-1.59</v>
      </c>
      <c r="I9">
        <v>-1.59</v>
      </c>
      <c r="J9">
        <v>-0.30199999999999999</v>
      </c>
      <c r="K9">
        <v>3.05</v>
      </c>
      <c r="L9">
        <v>5.17</v>
      </c>
      <c r="M9">
        <v>12.36</v>
      </c>
    </row>
    <row r="10" spans="1:13">
      <c r="C10" t="s">
        <v>122</v>
      </c>
      <c r="D10">
        <v>0</v>
      </c>
      <c r="E10">
        <v>0</v>
      </c>
      <c r="F10">
        <v>0</v>
      </c>
      <c r="G10">
        <v>0</v>
      </c>
      <c r="H10">
        <v>0</v>
      </c>
      <c r="I10">
        <v>0</v>
      </c>
      <c r="J10">
        <v>0</v>
      </c>
      <c r="K10">
        <v>0</v>
      </c>
      <c r="L10">
        <v>0</v>
      </c>
      <c r="M10">
        <v>0</v>
      </c>
    </row>
    <row r="11" spans="1:13" ht="15.75">
      <c r="A11" s="52" t="s">
        <v>79</v>
      </c>
      <c r="C11" t="s">
        <v>54</v>
      </c>
      <c r="D11">
        <v>0.08</v>
      </c>
      <c r="E11">
        <v>2.4E-2</v>
      </c>
      <c r="F11">
        <v>2.5999999999999999E-2</v>
      </c>
      <c r="G11">
        <v>8.0000000000000002E-3</v>
      </c>
      <c r="H11">
        <v>1.2999999999999999E-2</v>
      </c>
      <c r="I11">
        <v>1.4E-2</v>
      </c>
      <c r="J11">
        <v>8.0000000000000002E-3</v>
      </c>
      <c r="K11">
        <v>0.02</v>
      </c>
      <c r="L11">
        <v>2.4E-2</v>
      </c>
      <c r="M11">
        <v>0.05</v>
      </c>
    </row>
    <row r="12" spans="1:13">
      <c r="C12" t="s">
        <v>47</v>
      </c>
      <c r="D12">
        <v>0.06</v>
      </c>
      <c r="E12">
        <v>0.04</v>
      </c>
      <c r="F12">
        <v>0.08</v>
      </c>
      <c r="G12">
        <v>7.0000000000000001E-3</v>
      </c>
      <c r="H12">
        <v>1.9E-2</v>
      </c>
      <c r="I12">
        <v>1.2E-2</v>
      </c>
      <c r="J12">
        <v>6.0000000000000001E-3</v>
      </c>
      <c r="K12">
        <v>0.01</v>
      </c>
      <c r="L12">
        <v>2.4E-2</v>
      </c>
      <c r="M12">
        <v>0.05</v>
      </c>
    </row>
    <row r="13" spans="1:13">
      <c r="C13" t="s">
        <v>46</v>
      </c>
      <c r="D13">
        <v>0.08</v>
      </c>
      <c r="E13">
        <v>1.7999999999999999E-2</v>
      </c>
      <c r="F13">
        <v>1.6E-2</v>
      </c>
      <c r="G13">
        <v>5.0000000000000001E-3</v>
      </c>
      <c r="H13">
        <v>8.0000000000000002E-3</v>
      </c>
      <c r="I13">
        <v>8.9999999999999993E-3</v>
      </c>
      <c r="J13">
        <v>8.0000000000000002E-3</v>
      </c>
      <c r="K13">
        <v>1.2999999999999999E-2</v>
      </c>
      <c r="L13">
        <v>2.7E-2</v>
      </c>
      <c r="M13">
        <v>0.06</v>
      </c>
    </row>
    <row r="14" spans="1:13">
      <c r="C14" t="s">
        <v>127</v>
      </c>
      <c r="D14">
        <v>2.5000000000000001E-2</v>
      </c>
      <c r="E14">
        <v>1.7000000000000001E-2</v>
      </c>
      <c r="F14">
        <v>1.7000000000000001E-2</v>
      </c>
      <c r="G14">
        <v>1.9E-2</v>
      </c>
      <c r="H14">
        <v>0.04</v>
      </c>
      <c r="I14">
        <v>1.9E-2</v>
      </c>
      <c r="J14">
        <v>1.2999999999999999E-2</v>
      </c>
      <c r="K14">
        <v>0.03</v>
      </c>
      <c r="L14">
        <v>0.1</v>
      </c>
      <c r="M14">
        <v>0.1</v>
      </c>
    </row>
    <row r="15" spans="1:13">
      <c r="C15" t="s">
        <v>111</v>
      </c>
      <c r="D15">
        <v>0.9</v>
      </c>
      <c r="E15">
        <v>0.11</v>
      </c>
      <c r="F15">
        <v>0.06</v>
      </c>
      <c r="G15">
        <v>1.2E-2</v>
      </c>
      <c r="H15">
        <v>0.06</v>
      </c>
      <c r="I15">
        <v>0.05</v>
      </c>
      <c r="J15">
        <v>1.9E-2</v>
      </c>
      <c r="K15">
        <v>0.08</v>
      </c>
      <c r="L15">
        <v>0.13</v>
      </c>
      <c r="M15">
        <v>0.26</v>
      </c>
    </row>
  </sheetData>
  <pageMargins left="0.7" right="0.7" top="0.78740157499999996" bottom="0.78740157499999996" header="0.3" footer="0.3"/>
  <drawing r:id="rId1"/>
</worksheet>
</file>

<file path=xl/worksheets/sheet23.xml><?xml version="1.0" encoding="utf-8"?>
<worksheet xmlns="http://schemas.openxmlformats.org/spreadsheetml/2006/main" xmlns:r="http://schemas.openxmlformats.org/officeDocument/2006/relationships">
  <dimension ref="A3:L40"/>
  <sheetViews>
    <sheetView topLeftCell="A44" zoomScale="80" zoomScaleNormal="80" workbookViewId="0">
      <selection activeCell="L190" sqref="L190"/>
    </sheetView>
  </sheetViews>
  <sheetFormatPr baseColWidth="10" defaultRowHeight="15"/>
  <sheetData>
    <row r="3" spans="1:12">
      <c r="B3" s="50" t="s">
        <v>112</v>
      </c>
      <c r="C3" s="51" t="s">
        <v>97</v>
      </c>
      <c r="D3" s="51" t="s">
        <v>98</v>
      </c>
      <c r="E3" s="51" t="s">
        <v>99</v>
      </c>
      <c r="F3" s="51" t="s">
        <v>100</v>
      </c>
      <c r="G3" s="51" t="s">
        <v>101</v>
      </c>
      <c r="H3" s="51" t="s">
        <v>102</v>
      </c>
      <c r="I3" s="51" t="s">
        <v>103</v>
      </c>
      <c r="J3" s="51" t="s">
        <v>104</v>
      </c>
      <c r="K3" s="51" t="s">
        <v>105</v>
      </c>
      <c r="L3" s="12" t="s">
        <v>106</v>
      </c>
    </row>
    <row r="4" spans="1:12">
      <c r="A4" t="s">
        <v>27</v>
      </c>
      <c r="B4" t="s">
        <v>54</v>
      </c>
      <c r="C4">
        <v>-0.78</v>
      </c>
      <c r="D4">
        <v>2.5999999999999999E-2</v>
      </c>
      <c r="E4">
        <v>-0.33</v>
      </c>
      <c r="F4">
        <v>-1.4E-2</v>
      </c>
      <c r="G4">
        <v>-0.127</v>
      </c>
      <c r="H4">
        <v>-0.22900000000000001</v>
      </c>
      <c r="I4">
        <v>-0.26500000000000001</v>
      </c>
      <c r="J4">
        <v>-0.73</v>
      </c>
      <c r="K4">
        <v>0.20899999999999999</v>
      </c>
      <c r="L4">
        <v>-0.2</v>
      </c>
    </row>
    <row r="5" spans="1:12">
      <c r="B5" t="s">
        <v>47</v>
      </c>
      <c r="C5">
        <v>0.81</v>
      </c>
      <c r="D5">
        <v>0.33</v>
      </c>
      <c r="E5">
        <v>-0.14000000000000001</v>
      </c>
      <c r="F5">
        <v>-2.1999999999999999E-2</v>
      </c>
      <c r="G5">
        <v>-0.26800000000000002</v>
      </c>
      <c r="H5">
        <v>-0.375</v>
      </c>
      <c r="I5">
        <v>-0.28699999999999998</v>
      </c>
      <c r="J5">
        <v>-0.43</v>
      </c>
      <c r="K5">
        <v>0.63200000000000001</v>
      </c>
      <c r="L5">
        <v>1.19</v>
      </c>
    </row>
    <row r="6" spans="1:12">
      <c r="B6" t="s">
        <v>46</v>
      </c>
      <c r="C6">
        <v>2.44</v>
      </c>
      <c r="D6">
        <v>0.93500000000000005</v>
      </c>
      <c r="E6">
        <v>0.215</v>
      </c>
      <c r="F6">
        <v>-4.9000000000000002E-2</v>
      </c>
      <c r="G6">
        <v>-0.42099999999999999</v>
      </c>
      <c r="H6">
        <v>-0.51</v>
      </c>
      <c r="I6">
        <v>-0.3</v>
      </c>
      <c r="J6">
        <v>-0.17</v>
      </c>
      <c r="K6">
        <v>1.1970000000000001</v>
      </c>
      <c r="L6">
        <v>2.84</v>
      </c>
    </row>
    <row r="7" spans="1:12">
      <c r="B7" t="s">
        <v>127</v>
      </c>
      <c r="C7">
        <v>2.524</v>
      </c>
      <c r="D7">
        <v>0.85599999999999998</v>
      </c>
      <c r="E7">
        <v>0.13700000000000001</v>
      </c>
      <c r="F7">
        <v>-6.0999999999999999E-2</v>
      </c>
      <c r="G7">
        <v>-0.28000000000000003</v>
      </c>
      <c r="H7">
        <v>-0.33100000000000002</v>
      </c>
      <c r="I7">
        <v>-0.25700000000000001</v>
      </c>
      <c r="J7">
        <v>-0.11</v>
      </c>
      <c r="K7">
        <v>1.3</v>
      </c>
      <c r="L7">
        <v>3.8</v>
      </c>
    </row>
    <row r="8" spans="1:12">
      <c r="B8" t="s">
        <v>111</v>
      </c>
      <c r="C8">
        <v>8.1999999999999993</v>
      </c>
      <c r="D8">
        <v>0.99</v>
      </c>
      <c r="E8">
        <v>1.1599999999999999</v>
      </c>
      <c r="F8">
        <v>-0.41099999999999998</v>
      </c>
      <c r="G8">
        <v>-1.59</v>
      </c>
      <c r="H8">
        <v>-1.59</v>
      </c>
      <c r="I8">
        <v>-0.30199999999999999</v>
      </c>
      <c r="J8">
        <v>3.05</v>
      </c>
      <c r="K8">
        <v>5.17</v>
      </c>
      <c r="L8">
        <v>12.36</v>
      </c>
    </row>
    <row r="9" spans="1:12">
      <c r="B9" t="s">
        <v>122</v>
      </c>
      <c r="C9">
        <v>0</v>
      </c>
      <c r="D9">
        <v>0</v>
      </c>
      <c r="E9">
        <v>0</v>
      </c>
      <c r="F9">
        <v>0</v>
      </c>
      <c r="G9">
        <v>0</v>
      </c>
      <c r="H9">
        <v>0</v>
      </c>
      <c r="I9">
        <v>0</v>
      </c>
      <c r="J9">
        <v>0</v>
      </c>
      <c r="K9">
        <v>0</v>
      </c>
      <c r="L9">
        <v>0</v>
      </c>
    </row>
    <row r="10" spans="1:12">
      <c r="A10" t="s">
        <v>129</v>
      </c>
      <c r="B10" t="s">
        <v>54</v>
      </c>
      <c r="C10">
        <v>0.08</v>
      </c>
      <c r="D10">
        <v>2.4E-2</v>
      </c>
      <c r="E10">
        <v>2.5999999999999999E-2</v>
      </c>
      <c r="F10">
        <v>8.0000000000000002E-3</v>
      </c>
      <c r="G10">
        <v>1.2999999999999999E-2</v>
      </c>
      <c r="H10">
        <v>1.4E-2</v>
      </c>
      <c r="I10">
        <v>8.0000000000000002E-3</v>
      </c>
      <c r="J10">
        <v>0.02</v>
      </c>
      <c r="K10">
        <v>2.4E-2</v>
      </c>
      <c r="L10">
        <v>0.05</v>
      </c>
    </row>
    <row r="11" spans="1:12">
      <c r="B11" t="s">
        <v>47</v>
      </c>
      <c r="C11">
        <v>0.06</v>
      </c>
      <c r="D11">
        <v>0.04</v>
      </c>
      <c r="E11">
        <v>0.08</v>
      </c>
      <c r="F11">
        <v>7.0000000000000001E-3</v>
      </c>
      <c r="G11">
        <v>1.9E-2</v>
      </c>
      <c r="H11">
        <v>1.2E-2</v>
      </c>
      <c r="I11">
        <v>6.0000000000000001E-3</v>
      </c>
      <c r="J11">
        <v>0.01</v>
      </c>
      <c r="K11">
        <v>2.4E-2</v>
      </c>
      <c r="L11">
        <v>0.05</v>
      </c>
    </row>
    <row r="12" spans="1:12">
      <c r="B12" t="s">
        <v>46</v>
      </c>
      <c r="C12">
        <v>0.08</v>
      </c>
      <c r="D12">
        <v>1.7999999999999999E-2</v>
      </c>
      <c r="E12">
        <v>1.6E-2</v>
      </c>
      <c r="F12">
        <v>5.0000000000000001E-3</v>
      </c>
      <c r="G12">
        <v>8.0000000000000002E-3</v>
      </c>
      <c r="H12">
        <v>8.9999999999999993E-3</v>
      </c>
      <c r="I12">
        <v>8.0000000000000002E-3</v>
      </c>
      <c r="J12">
        <v>1.2999999999999999E-2</v>
      </c>
      <c r="K12">
        <v>2.7E-2</v>
      </c>
      <c r="L12">
        <v>0.06</v>
      </c>
    </row>
    <row r="13" spans="1:12">
      <c r="B13" t="s">
        <v>127</v>
      </c>
      <c r="C13">
        <v>2.5000000000000001E-2</v>
      </c>
      <c r="D13">
        <v>1.7000000000000001E-2</v>
      </c>
      <c r="E13">
        <v>1.7000000000000001E-2</v>
      </c>
      <c r="F13">
        <v>1.9E-2</v>
      </c>
      <c r="G13">
        <v>0.04</v>
      </c>
      <c r="H13">
        <v>1.9E-2</v>
      </c>
      <c r="I13">
        <v>1.2999999999999999E-2</v>
      </c>
      <c r="J13">
        <v>0.03</v>
      </c>
      <c r="K13">
        <v>0.1</v>
      </c>
      <c r="L13">
        <v>0.1</v>
      </c>
    </row>
    <row r="14" spans="1:12">
      <c r="B14" t="s">
        <v>111</v>
      </c>
      <c r="C14">
        <v>0.9</v>
      </c>
      <c r="D14">
        <v>0.11</v>
      </c>
      <c r="E14">
        <v>0.06</v>
      </c>
      <c r="F14">
        <v>1.2E-2</v>
      </c>
      <c r="G14">
        <v>0.06</v>
      </c>
      <c r="H14">
        <v>0.05</v>
      </c>
      <c r="I14">
        <v>1.9E-2</v>
      </c>
      <c r="J14">
        <v>0.08</v>
      </c>
      <c r="K14">
        <v>0.13</v>
      </c>
      <c r="L14">
        <v>0.26</v>
      </c>
    </row>
    <row r="19" spans="1:11">
      <c r="B19">
        <v>1</v>
      </c>
      <c r="C19">
        <v>2</v>
      </c>
      <c r="D19">
        <v>3</v>
      </c>
      <c r="E19">
        <v>4</v>
      </c>
      <c r="F19">
        <v>5</v>
      </c>
      <c r="G19">
        <v>6</v>
      </c>
      <c r="H19">
        <v>7</v>
      </c>
      <c r="I19">
        <v>8</v>
      </c>
      <c r="J19">
        <v>9</v>
      </c>
      <c r="K19">
        <v>10</v>
      </c>
    </row>
    <row r="20" spans="1:11">
      <c r="A20" t="s">
        <v>54</v>
      </c>
      <c r="B20">
        <v>-0.78</v>
      </c>
      <c r="C20">
        <v>2.5999999999999999E-2</v>
      </c>
      <c r="D20">
        <v>-0.33</v>
      </c>
      <c r="E20">
        <v>-1.4E-2</v>
      </c>
      <c r="F20">
        <v>-0.127</v>
      </c>
      <c r="G20">
        <v>-0.22900000000000001</v>
      </c>
      <c r="H20">
        <v>-0.26500000000000001</v>
      </c>
      <c r="I20">
        <v>-0.73</v>
      </c>
      <c r="J20">
        <v>0.20899999999999999</v>
      </c>
      <c r="K20">
        <v>-0.2</v>
      </c>
    </row>
    <row r="21" spans="1:11">
      <c r="A21" t="s">
        <v>54</v>
      </c>
      <c r="B21">
        <v>0.08</v>
      </c>
      <c r="C21">
        <v>2.4E-2</v>
      </c>
      <c r="D21">
        <v>2.5999999999999999E-2</v>
      </c>
      <c r="E21">
        <v>8.0000000000000002E-3</v>
      </c>
      <c r="F21">
        <v>1.2999999999999999E-2</v>
      </c>
      <c r="G21">
        <v>1.4E-2</v>
      </c>
      <c r="H21">
        <v>8.0000000000000002E-3</v>
      </c>
      <c r="I21">
        <v>0.02</v>
      </c>
      <c r="J21">
        <v>2.4E-2</v>
      </c>
      <c r="K21">
        <v>0.05</v>
      </c>
    </row>
    <row r="22" spans="1:11">
      <c r="B22">
        <v>1.2</v>
      </c>
      <c r="C22">
        <v>2.2000000000000002</v>
      </c>
      <c r="D22">
        <v>3.2</v>
      </c>
      <c r="E22">
        <v>4.2</v>
      </c>
      <c r="F22">
        <v>5.2</v>
      </c>
      <c r="G22">
        <v>6.2</v>
      </c>
      <c r="H22">
        <v>7.2</v>
      </c>
      <c r="I22">
        <v>8.1999999999999993</v>
      </c>
      <c r="J22">
        <v>9.1999999999999993</v>
      </c>
      <c r="K22">
        <v>10.199999999999999</v>
      </c>
    </row>
    <row r="23" spans="1:11">
      <c r="A23" t="s">
        <v>47</v>
      </c>
      <c r="B23">
        <v>0.81</v>
      </c>
      <c r="C23">
        <v>0.33</v>
      </c>
      <c r="D23">
        <v>-0.14000000000000001</v>
      </c>
      <c r="E23">
        <v>-2.1999999999999999E-2</v>
      </c>
      <c r="F23">
        <v>-0.26800000000000002</v>
      </c>
      <c r="G23">
        <v>-0.375</v>
      </c>
      <c r="H23">
        <v>-0.28699999999999998</v>
      </c>
      <c r="I23">
        <v>-0.43</v>
      </c>
      <c r="J23">
        <v>0.63200000000000001</v>
      </c>
      <c r="K23">
        <v>1.19</v>
      </c>
    </row>
    <row r="24" spans="1:11">
      <c r="A24" t="s">
        <v>47</v>
      </c>
      <c r="B24">
        <v>0.06</v>
      </c>
      <c r="C24">
        <v>0.04</v>
      </c>
      <c r="D24">
        <v>0.08</v>
      </c>
      <c r="E24">
        <v>7.0000000000000001E-3</v>
      </c>
      <c r="F24">
        <v>1.9E-2</v>
      </c>
      <c r="G24">
        <v>1.2E-2</v>
      </c>
      <c r="H24">
        <v>6.0000000000000001E-3</v>
      </c>
      <c r="I24">
        <v>0.01</v>
      </c>
      <c r="J24">
        <v>2.4E-2</v>
      </c>
      <c r="K24">
        <v>0.05</v>
      </c>
    </row>
    <row r="25" spans="1:11">
      <c r="B25">
        <v>1.4</v>
      </c>
      <c r="C25">
        <v>2.4</v>
      </c>
      <c r="E25">
        <v>3.4</v>
      </c>
      <c r="F25">
        <v>4.4000000000000004</v>
      </c>
      <c r="H25">
        <v>5.4</v>
      </c>
      <c r="I25">
        <v>6.4</v>
      </c>
      <c r="K25">
        <v>7.4</v>
      </c>
    </row>
    <row r="26" spans="1:11">
      <c r="A26" t="s">
        <v>46</v>
      </c>
      <c r="B26">
        <v>2.44</v>
      </c>
      <c r="C26">
        <v>0.93500000000000005</v>
      </c>
      <c r="D26">
        <v>0.215</v>
      </c>
      <c r="E26">
        <v>-4.9000000000000002E-2</v>
      </c>
      <c r="F26">
        <v>-0.42099999999999999</v>
      </c>
      <c r="G26">
        <v>-0.51</v>
      </c>
      <c r="H26">
        <v>-0.3</v>
      </c>
      <c r="I26">
        <v>-0.17</v>
      </c>
      <c r="J26">
        <v>1.1970000000000001</v>
      </c>
      <c r="K26">
        <v>2.84</v>
      </c>
    </row>
    <row r="27" spans="1:11">
      <c r="A27" t="s">
        <v>46</v>
      </c>
      <c r="B27">
        <v>0.08</v>
      </c>
      <c r="C27">
        <v>1.7999999999999999E-2</v>
      </c>
      <c r="D27">
        <v>1.6E-2</v>
      </c>
      <c r="E27">
        <v>5.0000000000000001E-3</v>
      </c>
      <c r="F27">
        <v>8.0000000000000002E-3</v>
      </c>
      <c r="G27">
        <v>8.9999999999999993E-3</v>
      </c>
      <c r="H27">
        <v>8.0000000000000002E-3</v>
      </c>
      <c r="I27">
        <v>1.2999999999999999E-2</v>
      </c>
      <c r="J27">
        <v>2.7E-2</v>
      </c>
      <c r="K27">
        <v>0.06</v>
      </c>
    </row>
    <row r="40" spans="2:2">
      <c r="B40" t="s">
        <v>54</v>
      </c>
    </row>
  </sheetData>
  <pageMargins left="0.7" right="0.7" top="0.78740157499999996" bottom="0.78740157499999996" header="0.3" footer="0.3"/>
  <drawing r:id="rId1"/>
</worksheet>
</file>

<file path=xl/worksheets/sheet24.xml><?xml version="1.0" encoding="utf-8"?>
<worksheet xmlns="http://schemas.openxmlformats.org/spreadsheetml/2006/main" xmlns:r="http://schemas.openxmlformats.org/officeDocument/2006/relationships">
  <dimension ref="B7:R140"/>
  <sheetViews>
    <sheetView topLeftCell="F141" zoomScale="120" zoomScaleNormal="120" workbookViewId="0">
      <selection activeCell="Q13" sqref="Q13"/>
    </sheetView>
  </sheetViews>
  <sheetFormatPr baseColWidth="10" defaultRowHeight="15"/>
  <sheetData>
    <row r="7" spans="2:12">
      <c r="E7" t="s">
        <v>128</v>
      </c>
    </row>
    <row r="8" spans="2:12">
      <c r="B8" s="55" t="s">
        <v>112</v>
      </c>
      <c r="C8" s="55" t="s">
        <v>97</v>
      </c>
      <c r="D8" s="55" t="s">
        <v>98</v>
      </c>
      <c r="E8" s="55" t="s">
        <v>99</v>
      </c>
      <c r="F8" s="55" t="s">
        <v>100</v>
      </c>
      <c r="G8" s="55" t="s">
        <v>101</v>
      </c>
      <c r="H8" s="55" t="s">
        <v>102</v>
      </c>
      <c r="I8" s="55" t="s">
        <v>103</v>
      </c>
      <c r="J8" s="55" t="s">
        <v>104</v>
      </c>
      <c r="K8" s="55" t="s">
        <v>105</v>
      </c>
      <c r="L8" s="55" t="s">
        <v>106</v>
      </c>
    </row>
    <row r="9" spans="2:12">
      <c r="B9" t="s">
        <v>46</v>
      </c>
      <c r="C9">
        <f>STDEV(Tabelle14[Spalte2])</f>
        <v>0.27030002823373267</v>
      </c>
      <c r="D9">
        <f>STDEV(Tabelle14[Spalte3])</f>
        <v>0.11573449651772093</v>
      </c>
      <c r="E9">
        <f>STDEV(Tabelle14[Spalte4])</f>
        <v>8.5587751214146704E-2</v>
      </c>
      <c r="F9">
        <f>STDEV(Tabelle14[Spalte5])</f>
        <v>3.592389616661136E-2</v>
      </c>
      <c r="G9">
        <f>STDEV(Tabelle14[Spalte7])</f>
        <v>2.8022547312739773E-2</v>
      </c>
      <c r="H9">
        <f>STDEV(Tabelle14[Spalte7])</f>
        <v>2.8022547312739773E-2</v>
      </c>
      <c r="I9">
        <f>STDEV(Tabelle14[Spalte8])</f>
        <v>2.4942038071455556E-2</v>
      </c>
      <c r="J9">
        <f>STDEV(Tabelle14[Spalte9])</f>
        <v>0.1128331324987196</v>
      </c>
      <c r="K9">
        <f>STDEV(Tabelle14[Spalte10])</f>
        <v>7.83699056096306E-2</v>
      </c>
      <c r="L9">
        <f>STDEV(Tabelle14[Spalte11])</f>
        <v>0.21041062610748731</v>
      </c>
    </row>
    <row r="10" spans="2:12">
      <c r="B10" t="s">
        <v>68</v>
      </c>
      <c r="C10">
        <v>0.15118479455705683</v>
      </c>
      <c r="D10">
        <v>3.7766596212438205E-2</v>
      </c>
      <c r="E10">
        <v>3.3324560249003474E-2</v>
      </c>
      <c r="F10">
        <v>9.3330200448672081E-3</v>
      </c>
      <c r="G10">
        <v>1.6693837501494849E-2</v>
      </c>
      <c r="H10">
        <v>1.922169826551564E-2</v>
      </c>
      <c r="I10">
        <v>1.5423836644690757E-2</v>
      </c>
      <c r="J10">
        <v>2.5874189537269287E-2</v>
      </c>
      <c r="K10">
        <v>5.6501047964198518E-2</v>
      </c>
      <c r="L10">
        <v>0.10868956275849763</v>
      </c>
    </row>
    <row r="11" spans="2:12">
      <c r="B11" t="s">
        <v>54</v>
      </c>
      <c r="C11">
        <v>0.45378959882306691</v>
      </c>
      <c r="D11">
        <v>0.12130431501849086</v>
      </c>
      <c r="E11">
        <v>6.8092429442401306E-2</v>
      </c>
      <c r="F11">
        <v>5.0770380921826529E-2</v>
      </c>
      <c r="G11">
        <v>0.10287447640079071</v>
      </c>
      <c r="H11">
        <v>0.16392873933190411</v>
      </c>
      <c r="I11">
        <v>0.218855275419505</v>
      </c>
      <c r="J11">
        <v>0.23452303219850071</v>
      </c>
      <c r="K11">
        <v>0.21083792727815212</v>
      </c>
      <c r="L11">
        <v>0.43154678955930992</v>
      </c>
    </row>
    <row r="12" spans="2:12">
      <c r="B12" t="s">
        <v>124</v>
      </c>
      <c r="C12">
        <v>0.16154761396859962</v>
      </c>
      <c r="D12">
        <v>5.0094647261064988E-2</v>
      </c>
      <c r="E12">
        <v>5.5250625145308381E-2</v>
      </c>
      <c r="F12">
        <v>1.6944180805158294E-2</v>
      </c>
      <c r="G12">
        <v>2.6969768650335613E-2</v>
      </c>
      <c r="H12">
        <v>2.8451251013101756E-2</v>
      </c>
      <c r="I12">
        <v>1.7013926184468106E-2</v>
      </c>
      <c r="J12">
        <v>4.1100006402870252E-2</v>
      </c>
      <c r="K12">
        <v>5.0147151884282058E-2</v>
      </c>
      <c r="L12">
        <v>0.10668571650067847</v>
      </c>
    </row>
    <row r="13" spans="2:12">
      <c r="B13" t="s">
        <v>67</v>
      </c>
      <c r="C13">
        <v>0.12145932825869225</v>
      </c>
      <c r="D13">
        <v>6.6062171674232714E-2</v>
      </c>
      <c r="E13">
        <v>2.7772572611727615E-2</v>
      </c>
      <c r="F13">
        <v>1.4608937423083801E-2</v>
      </c>
      <c r="G13">
        <v>3.8644806282753824E-2</v>
      </c>
      <c r="H13">
        <v>2.5021043774769821E-2</v>
      </c>
      <c r="I13">
        <v>1.218281792655454E-2</v>
      </c>
      <c r="J13">
        <v>1.98944583661936E-2</v>
      </c>
      <c r="K13">
        <v>5.1121629988015636E-2</v>
      </c>
      <c r="L13">
        <v>0.1044018047837549</v>
      </c>
    </row>
    <row r="14" spans="2:12">
      <c r="B14" t="s">
        <v>47</v>
      </c>
      <c r="C14">
        <v>0.4156108190858081</v>
      </c>
      <c r="D14">
        <v>0.13784048752090203</v>
      </c>
      <c r="E14">
        <v>9.8247719459969976E-2</v>
      </c>
      <c r="F14">
        <v>5.3455741879327438E-2</v>
      </c>
      <c r="G14">
        <v>6.0317785885405518E-2</v>
      </c>
      <c r="H14">
        <v>4.7527082062880359E-2</v>
      </c>
      <c r="I14">
        <v>2.8382310609877344E-2</v>
      </c>
      <c r="J14">
        <v>0.13217635278405179</v>
      </c>
      <c r="K14">
        <v>0.12059357552339342</v>
      </c>
      <c r="L14">
        <v>0.29073043013509225</v>
      </c>
    </row>
    <row r="57" spans="14:18">
      <c r="N57" t="s">
        <v>80</v>
      </c>
      <c r="O57" s="56" t="s">
        <v>81</v>
      </c>
      <c r="P57" s="56" t="s">
        <v>82</v>
      </c>
      <c r="Q57" t="s">
        <v>83</v>
      </c>
      <c r="R57" t="s">
        <v>84</v>
      </c>
    </row>
    <row r="58" spans="14:18">
      <c r="N58" s="2" t="s">
        <v>36</v>
      </c>
      <c r="O58" s="57" t="s">
        <v>133</v>
      </c>
      <c r="P58" s="57" t="s">
        <v>134</v>
      </c>
      <c r="Q58" s="2" t="s">
        <v>135</v>
      </c>
      <c r="R58" s="2" t="s">
        <v>136</v>
      </c>
    </row>
    <row r="59" spans="14:18">
      <c r="N59" s="31" t="s">
        <v>46</v>
      </c>
      <c r="O59">
        <v>160.25</v>
      </c>
      <c r="P59">
        <v>85.55</v>
      </c>
      <c r="Q59">
        <v>12.3</v>
      </c>
      <c r="R59" t="s">
        <v>137</v>
      </c>
    </row>
    <row r="60" spans="14:18">
      <c r="N60" s="31" t="s">
        <v>68</v>
      </c>
      <c r="O60">
        <v>166</v>
      </c>
      <c r="P60">
        <v>87.95</v>
      </c>
      <c r="Q60">
        <v>12.45</v>
      </c>
      <c r="R60" t="s">
        <v>137</v>
      </c>
    </row>
    <row r="61" spans="14:18">
      <c r="N61" s="31" t="s">
        <v>54</v>
      </c>
      <c r="O61">
        <v>149.30000000000001</v>
      </c>
      <c r="P61">
        <v>70.540000000000006</v>
      </c>
      <c r="Q61">
        <v>20.41</v>
      </c>
      <c r="R61" t="s">
        <v>138</v>
      </c>
    </row>
    <row r="62" spans="14:18">
      <c r="N62" s="31" t="s">
        <v>124</v>
      </c>
      <c r="O62" s="23">
        <v>135</v>
      </c>
      <c r="P62" s="28">
        <v>60</v>
      </c>
      <c r="Q62" s="23">
        <v>16</v>
      </c>
      <c r="R62" s="23" t="s">
        <v>138</v>
      </c>
    </row>
    <row r="63" spans="14:18">
      <c r="N63" s="31" t="s">
        <v>67</v>
      </c>
      <c r="O63">
        <v>153.30000000000001</v>
      </c>
      <c r="P63">
        <v>71.2</v>
      </c>
      <c r="Q63">
        <v>19.149999999999999</v>
      </c>
      <c r="R63" t="s">
        <v>137</v>
      </c>
    </row>
    <row r="64" spans="14:18">
      <c r="N64" s="31" t="s">
        <v>47</v>
      </c>
      <c r="O64">
        <v>152.4</v>
      </c>
      <c r="P64">
        <v>74.650000000000006</v>
      </c>
      <c r="Q64">
        <v>11.75</v>
      </c>
      <c r="R64" t="s">
        <v>137</v>
      </c>
    </row>
    <row r="65" spans="5:18">
      <c r="N65" s="31" t="s">
        <v>52</v>
      </c>
      <c r="O65">
        <v>177.8</v>
      </c>
      <c r="P65">
        <v>104.2</v>
      </c>
      <c r="Q65">
        <v>13</v>
      </c>
      <c r="R65" t="s">
        <v>139</v>
      </c>
    </row>
    <row r="66" spans="5:18">
      <c r="N66" s="31" t="s">
        <v>111</v>
      </c>
      <c r="O66">
        <v>193.5</v>
      </c>
      <c r="P66">
        <v>132.85</v>
      </c>
      <c r="Q66">
        <v>10.199999999999999</v>
      </c>
      <c r="R66" t="s">
        <v>140</v>
      </c>
    </row>
    <row r="74" spans="5:18" ht="18.75">
      <c r="G74" s="22"/>
      <c r="H74" s="22" t="s">
        <v>141</v>
      </c>
      <c r="I74" s="22"/>
      <c r="J74" s="22"/>
    </row>
    <row r="75" spans="5:18">
      <c r="E75" s="55" t="s">
        <v>112</v>
      </c>
      <c r="F75" s="55" t="s">
        <v>97</v>
      </c>
      <c r="G75" s="55" t="s">
        <v>98</v>
      </c>
      <c r="H75" s="55" t="s">
        <v>99</v>
      </c>
      <c r="I75" s="55" t="s">
        <v>100</v>
      </c>
      <c r="J75" s="55" t="s">
        <v>101</v>
      </c>
      <c r="K75" s="55" t="s">
        <v>102</v>
      </c>
      <c r="L75" s="55" t="s">
        <v>103</v>
      </c>
      <c r="M75" s="55" t="s">
        <v>104</v>
      </c>
      <c r="N75" s="55" t="s">
        <v>105</v>
      </c>
      <c r="O75" s="55" t="s">
        <v>106</v>
      </c>
    </row>
    <row r="76" spans="5:18">
      <c r="E76" s="31" t="s">
        <v>46</v>
      </c>
      <c r="F76">
        <v>1.9490000000000003</v>
      </c>
      <c r="G76">
        <v>0.71950000000000014</v>
      </c>
      <c r="H76">
        <v>0.60099999999999998</v>
      </c>
      <c r="I76">
        <v>2.8000000000000004E-2</v>
      </c>
      <c r="J76">
        <v>-0.29699999999999999</v>
      </c>
      <c r="K76">
        <v>-0.36799999999999999</v>
      </c>
      <c r="L76">
        <v>-0.29299999999999998</v>
      </c>
      <c r="M76">
        <v>0.45550000000000007</v>
      </c>
      <c r="N76">
        <v>1.3145000000000002</v>
      </c>
      <c r="O76">
        <v>2.9610000000000003</v>
      </c>
    </row>
    <row r="77" spans="5:18">
      <c r="E77" s="31" t="s">
        <v>68</v>
      </c>
      <c r="F77">
        <v>2.4360000000000008</v>
      </c>
      <c r="G77">
        <v>0.93500000000000016</v>
      </c>
      <c r="H77">
        <v>0.21500000000000002</v>
      </c>
      <c r="I77">
        <v>-4.8500000000000022E-2</v>
      </c>
      <c r="J77">
        <v>-0.42049999999999998</v>
      </c>
      <c r="K77">
        <v>-0.51300000000000001</v>
      </c>
      <c r="L77">
        <v>-0.29799999999999993</v>
      </c>
      <c r="M77">
        <v>-0.16799999999999998</v>
      </c>
      <c r="N77">
        <v>1.1964999999999999</v>
      </c>
      <c r="O77">
        <v>2.8364999999999996</v>
      </c>
    </row>
    <row r="78" spans="5:18">
      <c r="E78" s="31" t="s">
        <v>54</v>
      </c>
      <c r="F78">
        <v>-0.66249999999999998</v>
      </c>
      <c r="G78">
        <v>-0.13100000000000001</v>
      </c>
      <c r="H78">
        <v>-0.3805</v>
      </c>
      <c r="I78">
        <v>2.7500000000000004E-2</v>
      </c>
      <c r="J78">
        <v>-3.9999999999999966E-3</v>
      </c>
      <c r="K78">
        <v>-3.9E-2</v>
      </c>
      <c r="L78">
        <v>-0.15649999999999994</v>
      </c>
      <c r="M78">
        <v>-0.55299999999999994</v>
      </c>
      <c r="N78">
        <v>4.0000000000000015E-2</v>
      </c>
      <c r="O78">
        <v>-7.6999999999999985E-2</v>
      </c>
    </row>
    <row r="79" spans="5:18">
      <c r="E79" s="31" t="s">
        <v>124</v>
      </c>
      <c r="F79">
        <v>-0.77649999999999986</v>
      </c>
      <c r="G79">
        <v>2.6000000000000006E-2</v>
      </c>
      <c r="H79">
        <v>-0.32999999999999996</v>
      </c>
      <c r="I79">
        <v>-1.3500000000000002E-2</v>
      </c>
      <c r="J79">
        <v>-0.12700000000000006</v>
      </c>
      <c r="K79">
        <v>-0.22900000000000001</v>
      </c>
      <c r="L79">
        <v>-0.26500000000000001</v>
      </c>
      <c r="M79">
        <v>-0.72549999999999992</v>
      </c>
      <c r="N79">
        <v>0.20900000000000002</v>
      </c>
      <c r="O79">
        <v>-0.20350000000000001</v>
      </c>
    </row>
    <row r="80" spans="5:18">
      <c r="E80" s="31" t="s">
        <v>67</v>
      </c>
      <c r="F80">
        <v>0.81049999999999989</v>
      </c>
      <c r="G80">
        <v>0.32800000000000001</v>
      </c>
      <c r="H80">
        <v>-0.10150000000000001</v>
      </c>
      <c r="I80">
        <v>-2.1500000000000009E-2</v>
      </c>
      <c r="J80">
        <v>-0.26750000000000002</v>
      </c>
      <c r="K80">
        <v>-0.3745</v>
      </c>
      <c r="L80">
        <v>-0.28700000000000003</v>
      </c>
      <c r="M80">
        <v>-0.42800000000000005</v>
      </c>
      <c r="N80">
        <v>0.63150000000000006</v>
      </c>
      <c r="O80">
        <v>1.1855</v>
      </c>
    </row>
    <row r="81" spans="5:15">
      <c r="E81" s="31" t="s">
        <v>47</v>
      </c>
      <c r="F81">
        <v>0.81166666666666676</v>
      </c>
      <c r="G81">
        <v>0.34333333333333338</v>
      </c>
      <c r="H81">
        <v>0.14944444444444446</v>
      </c>
      <c r="I81">
        <v>2.1111111111111112E-2</v>
      </c>
      <c r="J81">
        <v>-0.18833333333333335</v>
      </c>
      <c r="K81">
        <v>-0.23333333333333334</v>
      </c>
      <c r="L81">
        <v>-0.25055555555555553</v>
      </c>
      <c r="M81">
        <v>-0.16666666666666669</v>
      </c>
      <c r="N81">
        <v>0.57388888888888889</v>
      </c>
      <c r="O81">
        <v>1.3677777777777778</v>
      </c>
    </row>
    <row r="128" spans="9:9">
      <c r="I128" t="s">
        <v>128</v>
      </c>
    </row>
    <row r="129" spans="6:16">
      <c r="F129" s="55" t="s">
        <v>112</v>
      </c>
      <c r="G129" s="55" t="s">
        <v>97</v>
      </c>
      <c r="H129" s="55" t="s">
        <v>98</v>
      </c>
      <c r="I129" s="55" t="s">
        <v>99</v>
      </c>
      <c r="J129" s="55" t="s">
        <v>100</v>
      </c>
      <c r="K129" s="55" t="s">
        <v>101</v>
      </c>
      <c r="L129" s="55" t="s">
        <v>102</v>
      </c>
      <c r="M129" s="55" t="s">
        <v>103</v>
      </c>
      <c r="N129" s="55" t="s">
        <v>104</v>
      </c>
      <c r="O129" s="55" t="s">
        <v>105</v>
      </c>
      <c r="P129" s="55" t="s">
        <v>106</v>
      </c>
    </row>
    <row r="130" spans="6:16">
      <c r="F130" t="s">
        <v>46</v>
      </c>
      <c r="G130">
        <f>STDEV(Tabelle14[Spalte2])</f>
        <v>0.27030002823373267</v>
      </c>
      <c r="H130">
        <f>STDEV(Tabelle14[Spalte3])</f>
        <v>0.11573449651772093</v>
      </c>
      <c r="I130">
        <f>STDEV(Tabelle14[Spalte4])</f>
        <v>8.5587751214146704E-2</v>
      </c>
      <c r="J130">
        <f>STDEV(Tabelle14[Spalte5])</f>
        <v>3.592389616661136E-2</v>
      </c>
      <c r="K130">
        <f>STDEV(Tabelle14[Spalte7])</f>
        <v>2.8022547312739773E-2</v>
      </c>
      <c r="L130">
        <f>STDEV(Tabelle14[Spalte7])</f>
        <v>2.8022547312739773E-2</v>
      </c>
      <c r="M130">
        <f>STDEV(Tabelle14[Spalte8])</f>
        <v>2.4942038071455556E-2</v>
      </c>
      <c r="N130">
        <f>STDEV(Tabelle14[Spalte9])</f>
        <v>0.1128331324987196</v>
      </c>
      <c r="O130">
        <f>STDEV(Tabelle14[Spalte10])</f>
        <v>7.83699056096306E-2</v>
      </c>
      <c r="P130">
        <f>STDEV(Tabelle14[Spalte11])</f>
        <v>0.21041062610748731</v>
      </c>
    </row>
    <row r="131" spans="6:16">
      <c r="F131" t="s">
        <v>68</v>
      </c>
      <c r="G131">
        <v>0.15118479455705683</v>
      </c>
      <c r="H131">
        <v>3.7766596212438205E-2</v>
      </c>
      <c r="I131">
        <v>3.3324560249003474E-2</v>
      </c>
      <c r="J131">
        <v>9.3330200448672081E-3</v>
      </c>
      <c r="K131">
        <v>1.6693837501494849E-2</v>
      </c>
      <c r="L131">
        <v>1.922169826551564E-2</v>
      </c>
      <c r="M131">
        <v>1.5423836644690757E-2</v>
      </c>
      <c r="N131">
        <v>2.5874189537269287E-2</v>
      </c>
      <c r="O131">
        <v>5.6501047964198518E-2</v>
      </c>
      <c r="P131">
        <v>0.10868956275849763</v>
      </c>
    </row>
    <row r="132" spans="6:16">
      <c r="F132" t="s">
        <v>54</v>
      </c>
      <c r="G132">
        <v>0.45378959882306691</v>
      </c>
      <c r="H132">
        <v>0.12130431501849086</v>
      </c>
      <c r="I132">
        <v>6.8092429442401306E-2</v>
      </c>
      <c r="J132">
        <v>5.0770380921826529E-2</v>
      </c>
      <c r="K132">
        <v>0.10287447640079071</v>
      </c>
      <c r="L132">
        <v>0.16392873933190411</v>
      </c>
      <c r="M132">
        <v>0.218855275419505</v>
      </c>
      <c r="N132">
        <v>0.23452303219850071</v>
      </c>
      <c r="O132">
        <v>0.21083792727815212</v>
      </c>
      <c r="P132">
        <v>0.43154678955930992</v>
      </c>
    </row>
    <row r="133" spans="6:16">
      <c r="F133" t="s">
        <v>124</v>
      </c>
      <c r="G133">
        <v>0.16154761396859962</v>
      </c>
      <c r="H133">
        <v>5.0094647261064988E-2</v>
      </c>
      <c r="I133">
        <v>5.5250625145308381E-2</v>
      </c>
      <c r="J133">
        <v>1.6944180805158294E-2</v>
      </c>
      <c r="K133">
        <v>2.6969768650335613E-2</v>
      </c>
      <c r="L133">
        <v>2.8451251013101756E-2</v>
      </c>
      <c r="M133">
        <v>1.7013926184468106E-2</v>
      </c>
      <c r="N133">
        <v>4.1100006402870252E-2</v>
      </c>
      <c r="O133">
        <v>5.0147151884282058E-2</v>
      </c>
      <c r="P133">
        <v>0.10668571650067847</v>
      </c>
    </row>
    <row r="134" spans="6:16">
      <c r="F134" t="s">
        <v>67</v>
      </c>
      <c r="G134">
        <v>0.12145932825869225</v>
      </c>
      <c r="H134">
        <v>6.6062171674232714E-2</v>
      </c>
      <c r="I134">
        <v>2.7772572611727615E-2</v>
      </c>
      <c r="J134">
        <v>1.4608937423083801E-2</v>
      </c>
      <c r="K134">
        <v>3.8644806282753824E-2</v>
      </c>
      <c r="L134">
        <v>2.5021043774769821E-2</v>
      </c>
      <c r="M134">
        <v>1.218281792655454E-2</v>
      </c>
      <c r="N134">
        <v>1.98944583661936E-2</v>
      </c>
      <c r="O134">
        <v>5.1121629988015636E-2</v>
      </c>
      <c r="P134">
        <v>0.1044018047837549</v>
      </c>
    </row>
    <row r="135" spans="6:16">
      <c r="F135" t="s">
        <v>47</v>
      </c>
      <c r="G135">
        <v>0.4156108190858081</v>
      </c>
      <c r="H135">
        <v>0.13784048752090203</v>
      </c>
      <c r="I135">
        <v>9.8247719459969976E-2</v>
      </c>
      <c r="J135">
        <v>5.3455741879327438E-2</v>
      </c>
      <c r="K135">
        <v>6.0317785885405518E-2</v>
      </c>
      <c r="L135">
        <v>4.7527082062880359E-2</v>
      </c>
      <c r="M135">
        <v>2.8382310609877344E-2</v>
      </c>
      <c r="N135">
        <v>0.13217635278405179</v>
      </c>
      <c r="O135">
        <v>0.12059357552339342</v>
      </c>
      <c r="P135">
        <v>0.29073043013509225</v>
      </c>
    </row>
    <row r="137" spans="6:16">
      <c r="I137" t="s">
        <v>142</v>
      </c>
    </row>
    <row r="138" spans="6:16">
      <c r="F138" t="s">
        <v>46</v>
      </c>
      <c r="G138">
        <f>ABS(G130-G131)</f>
        <v>0.11911523367667584</v>
      </c>
      <c r="H138">
        <f t="shared" ref="H138:P138" si="0">ABS(H130-H131)</f>
        <v>7.7967900305282722E-2</v>
      </c>
      <c r="I138">
        <f t="shared" si="0"/>
        <v>5.226319096514323E-2</v>
      </c>
      <c r="J138">
        <f t="shared" si="0"/>
        <v>2.6590876121744152E-2</v>
      </c>
      <c r="K138">
        <f t="shared" si="0"/>
        <v>1.1328709811244925E-2</v>
      </c>
      <c r="L138">
        <f t="shared" si="0"/>
        <v>8.8008490472241338E-3</v>
      </c>
      <c r="M138">
        <f t="shared" si="0"/>
        <v>9.5182014267647993E-3</v>
      </c>
      <c r="N138">
        <f t="shared" si="0"/>
        <v>8.6958942961450306E-2</v>
      </c>
      <c r="O138">
        <f t="shared" si="0"/>
        <v>2.1868857645432081E-2</v>
      </c>
      <c r="P138">
        <f t="shared" si="0"/>
        <v>0.10172106334898968</v>
      </c>
    </row>
    <row r="139" spans="6:16">
      <c r="F139" t="s">
        <v>54</v>
      </c>
      <c r="G139">
        <f>ABS(G132-G133)</f>
        <v>0.29224198485446728</v>
      </c>
      <c r="H139">
        <f t="shared" ref="H139:P139" si="1">ABS(H132-H133)</f>
        <v>7.1209667757425876E-2</v>
      </c>
      <c r="I139">
        <f t="shared" si="1"/>
        <v>1.2841804297092925E-2</v>
      </c>
      <c r="J139">
        <f t="shared" si="1"/>
        <v>3.3826200116668231E-2</v>
      </c>
      <c r="K139">
        <f t="shared" si="1"/>
        <v>7.5904707750455103E-2</v>
      </c>
      <c r="L139">
        <f t="shared" si="1"/>
        <v>0.13547748831880235</v>
      </c>
      <c r="M139">
        <f t="shared" si="1"/>
        <v>0.20184134923503688</v>
      </c>
      <c r="N139">
        <f t="shared" si="1"/>
        <v>0.19342302579563045</v>
      </c>
      <c r="O139">
        <f t="shared" si="1"/>
        <v>0.16069077539387006</v>
      </c>
      <c r="P139">
        <f t="shared" si="1"/>
        <v>0.32486107305863143</v>
      </c>
    </row>
    <row r="140" spans="6:16">
      <c r="F140" t="s">
        <v>47</v>
      </c>
      <c r="G140">
        <f>ABS(G134-G135)</f>
        <v>0.29415149082711584</v>
      </c>
      <c r="H140">
        <f t="shared" ref="H140:P140" si="2">ABS(H134-H135)</f>
        <v>7.1778315846669313E-2</v>
      </c>
      <c r="I140">
        <f t="shared" si="2"/>
        <v>7.0475146848242354E-2</v>
      </c>
      <c r="J140">
        <f t="shared" si="2"/>
        <v>3.8846804456243639E-2</v>
      </c>
      <c r="K140">
        <f t="shared" si="2"/>
        <v>2.1672979602651694E-2</v>
      </c>
      <c r="L140">
        <f t="shared" si="2"/>
        <v>2.2506038288110538E-2</v>
      </c>
      <c r="M140">
        <f t="shared" si="2"/>
        <v>1.6199492683322804E-2</v>
      </c>
      <c r="N140">
        <f t="shared" si="2"/>
        <v>0.11228189441785819</v>
      </c>
      <c r="O140">
        <f t="shared" si="2"/>
        <v>6.9471945535377777E-2</v>
      </c>
      <c r="P140">
        <f t="shared" si="2"/>
        <v>0.18632862535133737</v>
      </c>
    </row>
  </sheetData>
  <pageMargins left="0.7" right="0.7" top="0.78740157499999996" bottom="0.78740157499999996"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dimension ref="C5:R114"/>
  <sheetViews>
    <sheetView topLeftCell="A105" zoomScaleNormal="100" workbookViewId="0">
      <selection activeCell="Q102" sqref="Q102"/>
    </sheetView>
  </sheetViews>
  <sheetFormatPr baseColWidth="10" defaultRowHeight="15"/>
  <sheetData>
    <row r="5" spans="4:8">
      <c r="D5" t="s">
        <v>80</v>
      </c>
      <c r="E5" t="s">
        <v>81</v>
      </c>
      <c r="F5" t="s">
        <v>82</v>
      </c>
      <c r="G5" t="s">
        <v>83</v>
      </c>
      <c r="H5" t="s">
        <v>84</v>
      </c>
    </row>
    <row r="6" spans="4:8">
      <c r="D6" t="s">
        <v>36</v>
      </c>
      <c r="E6" t="s">
        <v>133</v>
      </c>
      <c r="F6" t="s">
        <v>134</v>
      </c>
      <c r="G6" t="s">
        <v>145</v>
      </c>
      <c r="H6" t="s">
        <v>136</v>
      </c>
    </row>
    <row r="7" spans="4:8">
      <c r="D7" t="s">
        <v>46</v>
      </c>
      <c r="E7">
        <v>160.25</v>
      </c>
      <c r="F7">
        <v>85.55</v>
      </c>
      <c r="G7">
        <v>12.3</v>
      </c>
      <c r="H7" t="s">
        <v>137</v>
      </c>
    </row>
    <row r="8" spans="4:8">
      <c r="D8" t="s">
        <v>68</v>
      </c>
      <c r="E8">
        <v>166</v>
      </c>
      <c r="F8">
        <v>87.95</v>
      </c>
      <c r="G8">
        <v>12.45</v>
      </c>
      <c r="H8" t="s">
        <v>137</v>
      </c>
    </row>
    <row r="9" spans="4:8">
      <c r="D9" t="s">
        <v>54</v>
      </c>
      <c r="E9">
        <v>149.30000000000001</v>
      </c>
      <c r="F9">
        <v>70.540000000000006</v>
      </c>
      <c r="G9">
        <v>20.41</v>
      </c>
      <c r="H9" t="s">
        <v>138</v>
      </c>
    </row>
    <row r="10" spans="4:8">
      <c r="D10" t="s">
        <v>124</v>
      </c>
      <c r="E10">
        <v>135</v>
      </c>
      <c r="F10">
        <v>60</v>
      </c>
      <c r="G10">
        <v>16</v>
      </c>
      <c r="H10" t="s">
        <v>138</v>
      </c>
    </row>
    <row r="11" spans="4:8">
      <c r="D11" t="s">
        <v>67</v>
      </c>
      <c r="E11">
        <v>153.30000000000001</v>
      </c>
      <c r="F11">
        <v>71.2</v>
      </c>
      <c r="G11">
        <v>19.149999999999999</v>
      </c>
      <c r="H11" t="s">
        <v>137</v>
      </c>
    </row>
    <row r="12" spans="4:8">
      <c r="D12" t="s">
        <v>47</v>
      </c>
      <c r="E12">
        <v>152.4</v>
      </c>
      <c r="F12">
        <v>74.650000000000006</v>
      </c>
      <c r="G12">
        <v>11.75</v>
      </c>
      <c r="H12" t="s">
        <v>137</v>
      </c>
    </row>
    <row r="13" spans="4:8">
      <c r="D13" t="s">
        <v>52</v>
      </c>
      <c r="E13">
        <v>177.8</v>
      </c>
      <c r="F13">
        <v>104.2</v>
      </c>
      <c r="G13">
        <v>13</v>
      </c>
      <c r="H13" t="s">
        <v>139</v>
      </c>
    </row>
    <row r="14" spans="4:8">
      <c r="D14" t="s">
        <v>111</v>
      </c>
      <c r="E14">
        <v>193.5</v>
      </c>
      <c r="F14">
        <v>132.85</v>
      </c>
      <c r="G14">
        <v>10.199999999999999</v>
      </c>
      <c r="H14" t="s">
        <v>140</v>
      </c>
    </row>
    <row r="21" spans="4:14">
      <c r="D21" t="s">
        <v>33</v>
      </c>
      <c r="E21" t="s">
        <v>97</v>
      </c>
      <c r="F21" t="s">
        <v>98</v>
      </c>
      <c r="G21" t="s">
        <v>99</v>
      </c>
      <c r="H21" t="s">
        <v>100</v>
      </c>
      <c r="I21" t="s">
        <v>101</v>
      </c>
      <c r="J21" t="s">
        <v>102</v>
      </c>
      <c r="K21" t="s">
        <v>103</v>
      </c>
      <c r="L21" t="s">
        <v>104</v>
      </c>
      <c r="M21" t="s">
        <v>105</v>
      </c>
      <c r="N21" t="s">
        <v>106</v>
      </c>
    </row>
    <row r="22" spans="4:14">
      <c r="D22" t="s">
        <v>124</v>
      </c>
      <c r="E22">
        <v>0.16154761396859962</v>
      </c>
      <c r="F22">
        <v>5.0094647261064988E-2</v>
      </c>
      <c r="G22">
        <v>5.5250625145308381E-2</v>
      </c>
      <c r="H22">
        <v>1.6944180805158294E-2</v>
      </c>
      <c r="I22">
        <v>2.6969768650335613E-2</v>
      </c>
      <c r="J22">
        <v>2.8451251013101756E-2</v>
      </c>
      <c r="K22">
        <v>1.7013926184468106E-2</v>
      </c>
      <c r="L22">
        <v>4.1100006402870252E-2</v>
      </c>
      <c r="M22">
        <v>5.0147151884282058E-2</v>
      </c>
      <c r="N22">
        <v>0.10668571650067847</v>
      </c>
    </row>
    <row r="23" spans="4:14">
      <c r="D23" t="s">
        <v>67</v>
      </c>
      <c r="E23">
        <v>0.12145932825869225</v>
      </c>
      <c r="F23">
        <v>6.6062171674232714E-2</v>
      </c>
      <c r="G23">
        <v>2.7772572611727615E-2</v>
      </c>
      <c r="H23">
        <v>1.4608937423083801E-2</v>
      </c>
      <c r="I23">
        <v>3.8644806282753824E-2</v>
      </c>
      <c r="J23">
        <v>2.5021043774769821E-2</v>
      </c>
      <c r="K23">
        <v>1.218281792655454E-2</v>
      </c>
      <c r="L23">
        <v>1.98944583661936E-2</v>
      </c>
      <c r="M23">
        <v>5.1121629988015636E-2</v>
      </c>
      <c r="N23">
        <v>0.1044018047837549</v>
      </c>
    </row>
    <row r="24" spans="4:14">
      <c r="D24" t="s">
        <v>68</v>
      </c>
      <c r="E24">
        <v>0.15118479455706893</v>
      </c>
      <c r="F24">
        <v>3.7766596212442591E-2</v>
      </c>
      <c r="G24">
        <v>3.3324560249003474E-2</v>
      </c>
      <c r="H24">
        <v>9.3330200448672081E-3</v>
      </c>
      <c r="I24">
        <v>1.6693837501494849E-2</v>
      </c>
      <c r="J24">
        <v>1.922169826551564E-2</v>
      </c>
      <c r="K24">
        <v>1.5423836644690757E-2</v>
      </c>
      <c r="L24">
        <v>2.5874189537269287E-2</v>
      </c>
      <c r="M24">
        <v>5.6501047964198262E-2</v>
      </c>
      <c r="N24">
        <v>0.10868956275848922</v>
      </c>
    </row>
    <row r="25" spans="4:14">
      <c r="D25" t="s">
        <v>124</v>
      </c>
      <c r="E25">
        <v>135</v>
      </c>
      <c r="F25">
        <v>135</v>
      </c>
      <c r="G25">
        <v>135</v>
      </c>
      <c r="H25">
        <v>135</v>
      </c>
      <c r="I25">
        <v>135</v>
      </c>
      <c r="J25">
        <v>135</v>
      </c>
      <c r="K25">
        <v>135</v>
      </c>
      <c r="L25">
        <v>135</v>
      </c>
      <c r="M25">
        <v>135</v>
      </c>
      <c r="N25">
        <v>135</v>
      </c>
    </row>
    <row r="26" spans="4:14">
      <c r="D26" t="s">
        <v>67</v>
      </c>
      <c r="E26">
        <v>153.30000000000001</v>
      </c>
      <c r="F26">
        <v>153.30000000000001</v>
      </c>
      <c r="G26">
        <v>153.30000000000001</v>
      </c>
      <c r="H26">
        <v>153.30000000000001</v>
      </c>
      <c r="I26">
        <v>153.30000000000001</v>
      </c>
      <c r="J26">
        <v>153.30000000000001</v>
      </c>
      <c r="K26">
        <v>153.30000000000001</v>
      </c>
      <c r="L26">
        <v>153.30000000000001</v>
      </c>
      <c r="M26">
        <v>153.30000000000001</v>
      </c>
      <c r="N26">
        <v>153.30000000000001</v>
      </c>
    </row>
    <row r="27" spans="4:14">
      <c r="D27" t="s">
        <v>68</v>
      </c>
      <c r="E27">
        <v>166</v>
      </c>
      <c r="F27">
        <v>166</v>
      </c>
      <c r="G27">
        <v>166</v>
      </c>
      <c r="H27">
        <v>166</v>
      </c>
      <c r="I27">
        <v>166</v>
      </c>
      <c r="J27">
        <v>166</v>
      </c>
      <c r="K27">
        <v>166</v>
      </c>
      <c r="L27">
        <v>166</v>
      </c>
      <c r="M27">
        <v>166</v>
      </c>
      <c r="N27">
        <v>166</v>
      </c>
    </row>
    <row r="85" spans="7:18">
      <c r="M85" t="s">
        <v>148</v>
      </c>
      <c r="N85" t="s">
        <v>147</v>
      </c>
      <c r="O85" t="s">
        <v>151</v>
      </c>
      <c r="P85" t="s">
        <v>149</v>
      </c>
      <c r="Q85" t="s">
        <v>150</v>
      </c>
      <c r="R85" t="s">
        <v>159</v>
      </c>
    </row>
    <row r="86" spans="7:18">
      <c r="G86" t="s">
        <v>148</v>
      </c>
      <c r="H86" t="s">
        <v>147</v>
      </c>
      <c r="I86" t="s">
        <v>149</v>
      </c>
      <c r="J86" t="s">
        <v>150</v>
      </c>
      <c r="M86" t="s">
        <v>46</v>
      </c>
      <c r="N86">
        <v>160.25</v>
      </c>
      <c r="O86">
        <v>85.55</v>
      </c>
      <c r="P86" t="s">
        <v>47</v>
      </c>
      <c r="Q86">
        <v>152.4</v>
      </c>
      <c r="R86">
        <v>74.650000000000006</v>
      </c>
    </row>
    <row r="87" spans="7:18">
      <c r="G87" t="s">
        <v>46</v>
      </c>
      <c r="H87">
        <v>160.25</v>
      </c>
      <c r="I87" t="s">
        <v>47</v>
      </c>
      <c r="J87">
        <v>152.4</v>
      </c>
      <c r="M87" t="s">
        <v>68</v>
      </c>
      <c r="N87">
        <v>166</v>
      </c>
      <c r="O87">
        <v>87.95</v>
      </c>
      <c r="P87" t="s">
        <v>67</v>
      </c>
      <c r="Q87">
        <v>153.30000000000001</v>
      </c>
      <c r="R87">
        <v>71.2</v>
      </c>
    </row>
    <row r="88" spans="7:18">
      <c r="G88" t="s">
        <v>68</v>
      </c>
      <c r="H88">
        <v>166</v>
      </c>
      <c r="I88" t="s">
        <v>67</v>
      </c>
      <c r="J88">
        <v>153.30000000000001</v>
      </c>
      <c r="M88" t="s">
        <v>146</v>
      </c>
      <c r="N88">
        <f>N87-N86</f>
        <v>5.75</v>
      </c>
      <c r="O88">
        <f>O87-O86</f>
        <v>2.4000000000000057</v>
      </c>
      <c r="Q88">
        <f>Q87-Q86</f>
        <v>0.90000000000000568</v>
      </c>
      <c r="R88">
        <f>R87-R86</f>
        <v>-3.4500000000000028</v>
      </c>
    </row>
    <row r="89" spans="7:18">
      <c r="G89" t="s">
        <v>146</v>
      </c>
      <c r="H89">
        <f>H88-H87</f>
        <v>5.75</v>
      </c>
      <c r="J89">
        <f>J88-J87</f>
        <v>0.90000000000000568</v>
      </c>
    </row>
    <row r="92" spans="7:18">
      <c r="G92" t="s">
        <v>152</v>
      </c>
      <c r="H92" t="s">
        <v>147</v>
      </c>
      <c r="I92" t="s">
        <v>151</v>
      </c>
    </row>
    <row r="93" spans="7:18">
      <c r="G93" t="s">
        <v>54</v>
      </c>
      <c r="H93">
        <v>149.30000000000001</v>
      </c>
      <c r="I93">
        <v>70.540000000000006</v>
      </c>
    </row>
    <row r="94" spans="7:18">
      <c r="G94" t="s">
        <v>124</v>
      </c>
      <c r="H94">
        <v>135</v>
      </c>
      <c r="I94">
        <v>60</v>
      </c>
    </row>
    <row r="95" spans="7:18">
      <c r="G95" t="s">
        <v>146</v>
      </c>
      <c r="H95">
        <f>H94-H93</f>
        <v>-14.300000000000011</v>
      </c>
      <c r="I95">
        <f>I94-I93</f>
        <v>-10.540000000000006</v>
      </c>
    </row>
    <row r="97" spans="3:13">
      <c r="C97" t="s">
        <v>148</v>
      </c>
      <c r="D97" t="s">
        <v>147</v>
      </c>
      <c r="E97" t="s">
        <v>151</v>
      </c>
      <c r="F97" t="s">
        <v>149</v>
      </c>
      <c r="G97" t="s">
        <v>160</v>
      </c>
      <c r="H97" t="s">
        <v>159</v>
      </c>
      <c r="I97" t="s">
        <v>152</v>
      </c>
      <c r="J97" t="s">
        <v>147</v>
      </c>
      <c r="K97" t="s">
        <v>151</v>
      </c>
    </row>
    <row r="98" spans="3:13">
      <c r="C98" t="s">
        <v>46</v>
      </c>
      <c r="D98">
        <v>160.25</v>
      </c>
      <c r="E98">
        <v>85.55</v>
      </c>
      <c r="F98" t="s">
        <v>47</v>
      </c>
      <c r="G98">
        <v>152.4</v>
      </c>
      <c r="H98">
        <v>74.650000000000006</v>
      </c>
      <c r="I98" t="s">
        <v>54</v>
      </c>
      <c r="J98">
        <v>149.30000000000001</v>
      </c>
      <c r="K98">
        <v>70.540000000000006</v>
      </c>
    </row>
    <row r="99" spans="3:13">
      <c r="C99" t="s">
        <v>68</v>
      </c>
      <c r="D99">
        <v>166</v>
      </c>
      <c r="E99">
        <v>87.95</v>
      </c>
      <c r="F99" t="s">
        <v>67</v>
      </c>
      <c r="G99">
        <v>153.30000000000001</v>
      </c>
      <c r="H99">
        <v>71.2</v>
      </c>
      <c r="I99" t="s">
        <v>124</v>
      </c>
      <c r="J99">
        <v>135</v>
      </c>
      <c r="K99">
        <v>60</v>
      </c>
    </row>
    <row r="100" spans="3:13">
      <c r="C100" t="s">
        <v>146</v>
      </c>
      <c r="D100">
        <f>D99-D98</f>
        <v>5.75</v>
      </c>
      <c r="E100">
        <f>E99-E98</f>
        <v>2.4000000000000057</v>
      </c>
      <c r="G100">
        <f>G99-G98</f>
        <v>0.90000000000000568</v>
      </c>
      <c r="H100">
        <f>H99-H98</f>
        <v>-3.4500000000000028</v>
      </c>
      <c r="I100" t="s">
        <v>146</v>
      </c>
      <c r="J100">
        <f>J99-J98</f>
        <v>-14.300000000000011</v>
      </c>
      <c r="K100">
        <f>K99-K98</f>
        <v>-10.540000000000006</v>
      </c>
    </row>
    <row r="101" spans="3:13">
      <c r="C101" t="s">
        <v>33</v>
      </c>
      <c r="D101" t="s">
        <v>97</v>
      </c>
      <c r="E101" t="s">
        <v>98</v>
      </c>
      <c r="F101" t="s">
        <v>99</v>
      </c>
      <c r="G101" t="s">
        <v>100</v>
      </c>
      <c r="H101" t="s">
        <v>101</v>
      </c>
      <c r="I101" t="s">
        <v>102</v>
      </c>
      <c r="J101" t="s">
        <v>103</v>
      </c>
      <c r="K101" t="s">
        <v>104</v>
      </c>
      <c r="L101" t="s">
        <v>105</v>
      </c>
      <c r="M101" t="s">
        <v>106</v>
      </c>
    </row>
    <row r="102" spans="3:13">
      <c r="C102" t="s">
        <v>124</v>
      </c>
      <c r="D102">
        <v>0.16154761396859962</v>
      </c>
      <c r="E102">
        <v>5.0094647261064988E-2</v>
      </c>
      <c r="F102">
        <v>5.5250625145308381E-2</v>
      </c>
      <c r="G102">
        <v>1.6944180805158294E-2</v>
      </c>
      <c r="H102">
        <v>2.6969768650335613E-2</v>
      </c>
      <c r="I102">
        <v>2.8451251013101756E-2</v>
      </c>
      <c r="J102">
        <v>1.7013926184468106E-2</v>
      </c>
      <c r="K102">
        <v>4.1100006402870252E-2</v>
      </c>
      <c r="L102">
        <v>5.0147151884282058E-2</v>
      </c>
      <c r="M102">
        <v>0.10668571650067847</v>
      </c>
    </row>
    <row r="103" spans="3:13">
      <c r="C103" t="s">
        <v>67</v>
      </c>
      <c r="D103">
        <v>0.12145932825869225</v>
      </c>
      <c r="E103">
        <v>6.6062171674232714E-2</v>
      </c>
      <c r="F103">
        <v>2.7772572611727615E-2</v>
      </c>
      <c r="G103">
        <v>1.4608937423083801E-2</v>
      </c>
      <c r="H103">
        <v>3.8644806282753824E-2</v>
      </c>
      <c r="I103">
        <v>2.5021043774769821E-2</v>
      </c>
      <c r="J103">
        <v>1.218281792655454E-2</v>
      </c>
      <c r="K103">
        <v>1.98944583661936E-2</v>
      </c>
      <c r="L103">
        <v>5.1121629988015636E-2</v>
      </c>
      <c r="M103">
        <v>0.1044018047837549</v>
      </c>
    </row>
    <row r="104" spans="3:13">
      <c r="C104" t="s">
        <v>68</v>
      </c>
      <c r="D104">
        <v>0.15118479455706893</v>
      </c>
      <c r="E104">
        <v>3.7766596212442591E-2</v>
      </c>
      <c r="F104">
        <v>3.3324560249003474E-2</v>
      </c>
      <c r="G104">
        <v>9.3330200448672081E-3</v>
      </c>
      <c r="H104">
        <v>1.6693837501494849E-2</v>
      </c>
      <c r="I104">
        <v>1.922169826551564E-2</v>
      </c>
      <c r="J104">
        <v>1.5423836644690757E-2</v>
      </c>
      <c r="K104">
        <v>2.5874189537269287E-2</v>
      </c>
      <c r="L104">
        <v>5.6501047964198262E-2</v>
      </c>
      <c r="M104">
        <v>0.10868956275848922</v>
      </c>
    </row>
    <row r="105" spans="3:13">
      <c r="C105" t="s">
        <v>143</v>
      </c>
      <c r="D105">
        <v>5.3437124883263222E-2</v>
      </c>
      <c r="E105">
        <v>3.5758694194927144E-2</v>
      </c>
      <c r="F105">
        <v>3.5729244987382724E-2</v>
      </c>
      <c r="G105">
        <v>4.0249223594996199E-2</v>
      </c>
      <c r="H105">
        <v>8.5092828567889578E-2</v>
      </c>
      <c r="I105">
        <v>4.0509907819926555E-2</v>
      </c>
      <c r="J105">
        <v>2.661123624969116E-2</v>
      </c>
      <c r="K105">
        <v>6.3627203715325875E-2</v>
      </c>
      <c r="L105">
        <v>0.19771324264143297</v>
      </c>
      <c r="M105">
        <v>0.19773453762158261</v>
      </c>
    </row>
    <row r="106" spans="3:13">
      <c r="C106" t="s">
        <v>144</v>
      </c>
      <c r="D106">
        <v>0.67787962756944131</v>
      </c>
      <c r="E106">
        <v>0.22032511861958962</v>
      </c>
      <c r="F106">
        <v>0.12347916934915931</v>
      </c>
      <c r="G106">
        <v>2.4039441275580949E-2</v>
      </c>
      <c r="H106">
        <v>0.11318824562368841</v>
      </c>
      <c r="I106">
        <v>0.10139033484509262</v>
      </c>
      <c r="J106">
        <v>3.9550101470360491E-2</v>
      </c>
      <c r="K106">
        <v>0.15181359761580193</v>
      </c>
      <c r="L106">
        <v>0.26648738490928525</v>
      </c>
      <c r="M106">
        <v>0.55561819529904566</v>
      </c>
    </row>
    <row r="111" spans="3:13">
      <c r="E111" s="58" t="s">
        <v>148</v>
      </c>
      <c r="F111" s="58" t="s">
        <v>147</v>
      </c>
      <c r="G111" s="58" t="s">
        <v>151</v>
      </c>
      <c r="H111" s="58" t="s">
        <v>148</v>
      </c>
      <c r="I111" s="58" t="s">
        <v>147</v>
      </c>
      <c r="J111" s="58" t="s">
        <v>151</v>
      </c>
      <c r="K111" s="58" t="s">
        <v>148</v>
      </c>
      <c r="L111" s="58" t="s">
        <v>147</v>
      </c>
      <c r="M111" s="58" t="s">
        <v>151</v>
      </c>
    </row>
    <row r="112" spans="3:13">
      <c r="E112" s="60" t="s">
        <v>46</v>
      </c>
      <c r="F112" s="60">
        <v>160.25</v>
      </c>
      <c r="G112" s="60">
        <v>85.55</v>
      </c>
      <c r="H112" s="61" t="s">
        <v>47</v>
      </c>
      <c r="I112" s="61">
        <v>152.4</v>
      </c>
      <c r="J112" s="61">
        <v>74.650000000000006</v>
      </c>
      <c r="K112" s="59" t="s">
        <v>54</v>
      </c>
      <c r="L112" s="59">
        <v>149.30000000000001</v>
      </c>
      <c r="M112" s="59">
        <v>70.540000000000006</v>
      </c>
    </row>
    <row r="113" spans="5:13">
      <c r="E113" s="60" t="s">
        <v>68</v>
      </c>
      <c r="F113" s="60">
        <v>166</v>
      </c>
      <c r="G113" s="60">
        <v>87.95</v>
      </c>
      <c r="H113" s="61" t="s">
        <v>67</v>
      </c>
      <c r="I113" s="61">
        <v>153.30000000000001</v>
      </c>
      <c r="J113" s="61">
        <v>71.2</v>
      </c>
      <c r="K113" s="59" t="s">
        <v>124</v>
      </c>
      <c r="L113" s="59">
        <v>135</v>
      </c>
      <c r="M113" s="59">
        <v>60</v>
      </c>
    </row>
    <row r="114" spans="5:13">
      <c r="E114" s="60" t="s">
        <v>146</v>
      </c>
      <c r="F114" s="60">
        <v>5.75</v>
      </c>
      <c r="G114" s="60">
        <v>2.4000000000000057</v>
      </c>
      <c r="H114" s="61"/>
      <c r="I114" s="61">
        <v>0.90000000000000568</v>
      </c>
      <c r="J114" s="61">
        <v>-3.4500000000000028</v>
      </c>
      <c r="K114" s="59" t="s">
        <v>146</v>
      </c>
      <c r="L114" s="59">
        <v>-14.300000000000011</v>
      </c>
      <c r="M114" s="59">
        <v>-10.540000000000006</v>
      </c>
    </row>
  </sheetData>
  <pageMargins left="0.7" right="0.7" top="0.78740157499999996" bottom="0.78740157499999996" header="0.3" footer="0.3"/>
  <pageSetup paperSize="9" orientation="portrait" r:id="rId1"/>
  <drawing r:id="rId2"/>
  <tableParts count="5">
    <tablePart r:id="rId3"/>
    <tablePart r:id="rId4"/>
    <tablePart r:id="rId5"/>
    <tablePart r:id="rId6"/>
    <tablePart r:id="rId7"/>
  </tableParts>
</worksheet>
</file>

<file path=xl/worksheets/sheet26.xml><?xml version="1.0" encoding="utf-8"?>
<worksheet xmlns="http://schemas.openxmlformats.org/spreadsheetml/2006/main" xmlns:r="http://schemas.openxmlformats.org/officeDocument/2006/relationships">
  <dimension ref="C3:M149"/>
  <sheetViews>
    <sheetView topLeftCell="A137" zoomScaleNormal="100" workbookViewId="0">
      <selection activeCell="N147" sqref="N147"/>
    </sheetView>
  </sheetViews>
  <sheetFormatPr baseColWidth="10" defaultRowHeight="15"/>
  <sheetData>
    <row r="3" spans="3:13" ht="21">
      <c r="G3" s="16" t="s">
        <v>154</v>
      </c>
    </row>
    <row r="4" spans="3:13">
      <c r="C4" t="s">
        <v>153</v>
      </c>
      <c r="D4" t="s">
        <v>97</v>
      </c>
      <c r="E4" t="s">
        <v>98</v>
      </c>
      <c r="F4" t="s">
        <v>99</v>
      </c>
      <c r="G4" t="s">
        <v>100</v>
      </c>
      <c r="H4" t="s">
        <v>101</v>
      </c>
      <c r="I4" t="s">
        <v>102</v>
      </c>
      <c r="J4" t="s">
        <v>103</v>
      </c>
      <c r="K4" t="s">
        <v>104</v>
      </c>
      <c r="L4" t="s">
        <v>105</v>
      </c>
      <c r="M4" t="s">
        <v>106</v>
      </c>
    </row>
    <row r="5" spans="3:13">
      <c r="C5">
        <v>1</v>
      </c>
      <c r="D5">
        <v>2.23</v>
      </c>
      <c r="E5">
        <v>0.76</v>
      </c>
      <c r="F5">
        <v>0.43</v>
      </c>
      <c r="G5">
        <v>-0.04</v>
      </c>
      <c r="H5">
        <v>-0.38</v>
      </c>
      <c r="I5">
        <v>-0.4</v>
      </c>
      <c r="J5">
        <v>-0.28000000000000003</v>
      </c>
      <c r="K5">
        <v>0.15</v>
      </c>
      <c r="L5">
        <v>1.17</v>
      </c>
      <c r="M5">
        <v>3.34</v>
      </c>
    </row>
    <row r="6" spans="3:13">
      <c r="C6">
        <v>2</v>
      </c>
      <c r="D6">
        <v>2.82</v>
      </c>
      <c r="E6">
        <v>0.92</v>
      </c>
      <c r="F6">
        <v>0.47</v>
      </c>
      <c r="G6">
        <v>-0.01</v>
      </c>
      <c r="H6">
        <v>-0.35</v>
      </c>
      <c r="I6">
        <v>-0.39</v>
      </c>
      <c r="J6">
        <v>-0.28999999999999998</v>
      </c>
      <c r="K6">
        <v>0.15</v>
      </c>
      <c r="L6">
        <v>1.17</v>
      </c>
      <c r="M6">
        <v>3.38</v>
      </c>
    </row>
    <row r="7" spans="3:13">
      <c r="C7">
        <v>3</v>
      </c>
      <c r="D7">
        <v>2.1</v>
      </c>
      <c r="E7">
        <v>0.84</v>
      </c>
      <c r="F7">
        <v>0.68</v>
      </c>
      <c r="G7">
        <v>7.0000000000000007E-2</v>
      </c>
      <c r="H7">
        <v>-0.27</v>
      </c>
      <c r="I7">
        <v>-0.34</v>
      </c>
      <c r="J7">
        <v>-0.28000000000000003</v>
      </c>
      <c r="K7">
        <v>0.54</v>
      </c>
      <c r="L7">
        <v>1.4</v>
      </c>
      <c r="M7">
        <v>3.16</v>
      </c>
    </row>
    <row r="8" spans="3:13">
      <c r="C8">
        <v>4</v>
      </c>
      <c r="D8">
        <v>1.84</v>
      </c>
      <c r="E8">
        <v>0.67</v>
      </c>
      <c r="F8">
        <v>0.54</v>
      </c>
      <c r="G8">
        <v>0.01</v>
      </c>
      <c r="H8">
        <v>-0.3</v>
      </c>
      <c r="I8">
        <v>-0.37</v>
      </c>
      <c r="J8">
        <v>-0.28000000000000003</v>
      </c>
      <c r="K8">
        <v>0.61</v>
      </c>
      <c r="L8">
        <v>1.46</v>
      </c>
      <c r="M8">
        <v>3.13</v>
      </c>
    </row>
    <row r="9" spans="3:13">
      <c r="C9">
        <v>5</v>
      </c>
      <c r="D9">
        <v>1.8</v>
      </c>
      <c r="E9">
        <v>0.7</v>
      </c>
      <c r="F9">
        <v>0.66</v>
      </c>
      <c r="G9">
        <v>7.0000000000000007E-2</v>
      </c>
      <c r="H9">
        <v>-0.28999999999999998</v>
      </c>
      <c r="I9">
        <v>-0.36</v>
      </c>
      <c r="J9">
        <v>-0.28000000000000003</v>
      </c>
      <c r="K9">
        <v>0.5</v>
      </c>
      <c r="L9">
        <v>1.3</v>
      </c>
      <c r="M9">
        <v>2.76</v>
      </c>
    </row>
    <row r="10" spans="3:13">
      <c r="C10">
        <v>6</v>
      </c>
      <c r="D10">
        <v>1.73</v>
      </c>
      <c r="E10">
        <v>0.59</v>
      </c>
      <c r="F10">
        <v>0.51</v>
      </c>
      <c r="G10">
        <v>0.04</v>
      </c>
      <c r="H10">
        <v>-0.28999999999999998</v>
      </c>
      <c r="I10">
        <v>-0.38</v>
      </c>
      <c r="J10">
        <v>-0.3</v>
      </c>
      <c r="K10">
        <v>0.43</v>
      </c>
      <c r="L10">
        <v>1.31</v>
      </c>
      <c r="M10">
        <v>2.75</v>
      </c>
    </row>
    <row r="11" spans="3:13">
      <c r="C11">
        <v>7</v>
      </c>
      <c r="D11">
        <v>2.0699999999999998</v>
      </c>
      <c r="E11">
        <v>0.98</v>
      </c>
      <c r="F11">
        <v>0.6</v>
      </c>
      <c r="G11">
        <v>0.02</v>
      </c>
      <c r="H11">
        <v>-0.3</v>
      </c>
      <c r="I11">
        <v>-0.37</v>
      </c>
      <c r="J11">
        <v>-0.3</v>
      </c>
      <c r="K11">
        <v>0.52</v>
      </c>
      <c r="L11">
        <v>1.33</v>
      </c>
      <c r="M11">
        <v>2.96</v>
      </c>
    </row>
    <row r="12" spans="3:13">
      <c r="C12">
        <v>8</v>
      </c>
      <c r="D12">
        <v>1.86</v>
      </c>
      <c r="E12">
        <v>0.62</v>
      </c>
      <c r="F12">
        <v>0.56999999999999995</v>
      </c>
      <c r="G12">
        <v>0.05</v>
      </c>
      <c r="H12">
        <v>-0.28999999999999998</v>
      </c>
      <c r="I12">
        <v>-0.36</v>
      </c>
      <c r="J12">
        <v>-0.3</v>
      </c>
      <c r="K12">
        <v>0.5</v>
      </c>
      <c r="L12">
        <v>1.36</v>
      </c>
      <c r="M12">
        <v>2.94</v>
      </c>
    </row>
    <row r="13" spans="3:13">
      <c r="C13">
        <v>9</v>
      </c>
      <c r="D13">
        <v>1.94</v>
      </c>
      <c r="E13">
        <v>0.65</v>
      </c>
      <c r="F13">
        <v>0.56999999999999995</v>
      </c>
      <c r="G13">
        <v>0.03</v>
      </c>
      <c r="H13">
        <v>-0.28000000000000003</v>
      </c>
      <c r="I13">
        <v>-0.36</v>
      </c>
      <c r="J13">
        <v>-0.28999999999999998</v>
      </c>
      <c r="K13">
        <v>0.46</v>
      </c>
      <c r="L13">
        <v>1.28</v>
      </c>
      <c r="M13">
        <v>2.91</v>
      </c>
    </row>
    <row r="14" spans="3:13">
      <c r="C14">
        <v>10</v>
      </c>
      <c r="D14">
        <v>1.82</v>
      </c>
      <c r="E14">
        <v>0.69</v>
      </c>
      <c r="F14">
        <v>0.61</v>
      </c>
      <c r="G14">
        <v>0.04</v>
      </c>
      <c r="H14">
        <v>-0.3</v>
      </c>
      <c r="I14">
        <v>-0.38</v>
      </c>
      <c r="J14">
        <v>-0.3</v>
      </c>
      <c r="K14">
        <v>0.49</v>
      </c>
      <c r="L14">
        <v>1.37</v>
      </c>
      <c r="M14">
        <v>2.78</v>
      </c>
    </row>
    <row r="15" spans="3:13">
      <c r="C15">
        <v>11</v>
      </c>
      <c r="D15">
        <v>1.62</v>
      </c>
      <c r="E15">
        <v>0.56999999999999995</v>
      </c>
      <c r="F15">
        <v>0.51</v>
      </c>
      <c r="G15">
        <v>0.03</v>
      </c>
      <c r="H15">
        <v>-0.24</v>
      </c>
      <c r="I15">
        <v>-0.3</v>
      </c>
      <c r="J15">
        <v>-0.28000000000000003</v>
      </c>
      <c r="K15">
        <v>0.48</v>
      </c>
      <c r="L15">
        <v>1.3</v>
      </c>
      <c r="M15">
        <v>2.95</v>
      </c>
    </row>
    <row r="16" spans="3:13">
      <c r="C16">
        <v>12</v>
      </c>
      <c r="D16">
        <v>2</v>
      </c>
      <c r="E16">
        <v>0.75</v>
      </c>
      <c r="F16">
        <v>0.7</v>
      </c>
      <c r="G16">
        <v>0.08</v>
      </c>
      <c r="H16">
        <v>-0.26</v>
      </c>
      <c r="I16">
        <v>-0.34</v>
      </c>
      <c r="J16">
        <v>-0.3</v>
      </c>
      <c r="K16">
        <v>0.49</v>
      </c>
      <c r="L16">
        <v>1.35</v>
      </c>
      <c r="M16">
        <v>2.97</v>
      </c>
    </row>
    <row r="17" spans="3:13">
      <c r="C17">
        <v>13</v>
      </c>
      <c r="D17">
        <v>1.9</v>
      </c>
      <c r="E17">
        <v>0.65</v>
      </c>
      <c r="F17">
        <v>0.56999999999999995</v>
      </c>
      <c r="G17">
        <v>0.03</v>
      </c>
      <c r="H17">
        <v>-0.32</v>
      </c>
      <c r="I17">
        <v>-0.41</v>
      </c>
      <c r="J17">
        <v>-0.28999999999999998</v>
      </c>
      <c r="K17">
        <v>0.5</v>
      </c>
      <c r="L17">
        <v>1.38</v>
      </c>
      <c r="M17">
        <v>3.06</v>
      </c>
    </row>
    <row r="18" spans="3:13">
      <c r="C18">
        <v>14</v>
      </c>
      <c r="D18">
        <v>1.92</v>
      </c>
      <c r="E18">
        <v>0.8</v>
      </c>
      <c r="F18">
        <v>0.72</v>
      </c>
      <c r="G18">
        <v>0.04</v>
      </c>
      <c r="H18">
        <v>-0.3</v>
      </c>
      <c r="I18">
        <v>-0.37</v>
      </c>
      <c r="J18">
        <v>-0.31</v>
      </c>
      <c r="K18">
        <v>0.45</v>
      </c>
      <c r="L18">
        <v>1.26</v>
      </c>
      <c r="M18">
        <v>2.75</v>
      </c>
    </row>
    <row r="19" spans="3:13">
      <c r="C19">
        <v>15</v>
      </c>
      <c r="D19">
        <v>2.06</v>
      </c>
      <c r="E19">
        <v>0.77</v>
      </c>
      <c r="F19">
        <v>0.65</v>
      </c>
      <c r="G19">
        <v>0</v>
      </c>
      <c r="H19">
        <v>-0.35</v>
      </c>
      <c r="I19">
        <v>-0.43</v>
      </c>
      <c r="J19">
        <v>-0.21</v>
      </c>
      <c r="K19">
        <v>0.52</v>
      </c>
      <c r="L19">
        <v>1.4</v>
      </c>
      <c r="M19">
        <v>3.16</v>
      </c>
    </row>
    <row r="20" spans="3:13">
      <c r="C20">
        <v>16</v>
      </c>
      <c r="D20">
        <v>2.0299999999999998</v>
      </c>
      <c r="E20">
        <v>0.73</v>
      </c>
      <c r="F20">
        <v>0.68</v>
      </c>
      <c r="G20">
        <v>0.08</v>
      </c>
      <c r="H20">
        <v>-0.3</v>
      </c>
      <c r="I20">
        <v>-0.38</v>
      </c>
      <c r="J20">
        <v>-0.33</v>
      </c>
      <c r="K20">
        <v>0.46</v>
      </c>
      <c r="L20">
        <v>1.28</v>
      </c>
      <c r="M20">
        <v>2.82</v>
      </c>
    </row>
    <row r="21" spans="3:13">
      <c r="C21">
        <v>17</v>
      </c>
      <c r="D21">
        <v>1.81</v>
      </c>
      <c r="E21">
        <v>0.73</v>
      </c>
      <c r="F21">
        <v>0.69</v>
      </c>
      <c r="G21">
        <v>0.06</v>
      </c>
      <c r="H21">
        <v>-0.28000000000000003</v>
      </c>
      <c r="I21">
        <v>-0.36</v>
      </c>
      <c r="J21">
        <v>-0.3</v>
      </c>
      <c r="K21">
        <v>0.51</v>
      </c>
      <c r="L21">
        <v>1.32</v>
      </c>
      <c r="M21">
        <v>2.92</v>
      </c>
    </row>
    <row r="22" spans="3:13">
      <c r="C22">
        <v>18</v>
      </c>
      <c r="D22">
        <v>2.17</v>
      </c>
      <c r="E22">
        <v>0.83</v>
      </c>
      <c r="F22">
        <v>0.72</v>
      </c>
      <c r="G22">
        <v>-0.01</v>
      </c>
      <c r="H22">
        <v>-0.28999999999999998</v>
      </c>
      <c r="I22">
        <v>-0.36</v>
      </c>
      <c r="J22">
        <v>-0.28999999999999998</v>
      </c>
      <c r="K22">
        <v>0.45</v>
      </c>
      <c r="L22">
        <v>1.33</v>
      </c>
      <c r="M22">
        <v>3.03</v>
      </c>
    </row>
    <row r="23" spans="3:13">
      <c r="C23">
        <v>19</v>
      </c>
      <c r="D23">
        <v>1.66</v>
      </c>
      <c r="E23">
        <v>0.55000000000000004</v>
      </c>
      <c r="F23">
        <v>0.53</v>
      </c>
      <c r="G23">
        <v>-0.04</v>
      </c>
      <c r="H23">
        <v>-0.28999999999999998</v>
      </c>
      <c r="I23">
        <v>-0.36</v>
      </c>
      <c r="J23">
        <v>-0.33</v>
      </c>
      <c r="K23">
        <v>0.49</v>
      </c>
      <c r="L23">
        <v>1.35</v>
      </c>
      <c r="M23">
        <v>2.95</v>
      </c>
    </row>
    <row r="24" spans="3:13">
      <c r="C24">
        <v>20</v>
      </c>
      <c r="D24">
        <v>1.6</v>
      </c>
      <c r="E24">
        <v>0.59</v>
      </c>
      <c r="F24">
        <v>0.61</v>
      </c>
      <c r="G24">
        <v>0.01</v>
      </c>
      <c r="H24">
        <v>-0.26</v>
      </c>
      <c r="I24">
        <v>-0.34</v>
      </c>
      <c r="J24">
        <v>-0.32</v>
      </c>
      <c r="K24">
        <v>0.41</v>
      </c>
      <c r="L24">
        <v>1.17</v>
      </c>
      <c r="M24">
        <v>2.5</v>
      </c>
    </row>
    <row r="25" spans="3:13">
      <c r="C25">
        <v>21</v>
      </c>
      <c r="D25">
        <v>2.59</v>
      </c>
      <c r="E25">
        <v>1</v>
      </c>
      <c r="F25">
        <v>0.19</v>
      </c>
      <c r="G25">
        <v>-0.04</v>
      </c>
      <c r="H25">
        <v>-0.39</v>
      </c>
      <c r="I25">
        <v>-0.48</v>
      </c>
      <c r="J25">
        <v>-0.3</v>
      </c>
      <c r="K25">
        <v>-0.2</v>
      </c>
      <c r="L25">
        <v>1.1200000000000001</v>
      </c>
      <c r="M25">
        <v>2.77</v>
      </c>
    </row>
    <row r="26" spans="3:13">
      <c r="C26">
        <v>22</v>
      </c>
      <c r="D26">
        <v>2.27</v>
      </c>
      <c r="E26">
        <v>0.96</v>
      </c>
      <c r="F26">
        <v>0.24</v>
      </c>
      <c r="G26">
        <v>-0.04</v>
      </c>
      <c r="H26">
        <v>-0.41</v>
      </c>
      <c r="I26">
        <v>-0.5</v>
      </c>
      <c r="J26">
        <v>-0.3</v>
      </c>
      <c r="K26">
        <v>-0.16</v>
      </c>
      <c r="L26">
        <v>1.1599999999999999</v>
      </c>
      <c r="M26">
        <v>2.74</v>
      </c>
    </row>
    <row r="27" spans="3:13">
      <c r="C27">
        <v>23</v>
      </c>
      <c r="D27">
        <v>2.29</v>
      </c>
      <c r="E27">
        <v>0.9</v>
      </c>
      <c r="F27">
        <v>0.21</v>
      </c>
      <c r="G27">
        <v>-0.05</v>
      </c>
      <c r="H27">
        <v>-0.42</v>
      </c>
      <c r="I27">
        <v>-0.52</v>
      </c>
      <c r="J27">
        <v>-0.31</v>
      </c>
      <c r="K27">
        <v>-0.17</v>
      </c>
      <c r="L27">
        <v>1.22</v>
      </c>
      <c r="M27">
        <v>2.82</v>
      </c>
    </row>
    <row r="28" spans="3:13">
      <c r="C28">
        <v>24</v>
      </c>
      <c r="D28">
        <v>2.29</v>
      </c>
      <c r="E28">
        <v>0.92</v>
      </c>
      <c r="F28">
        <v>0.22</v>
      </c>
      <c r="G28">
        <v>-0.04</v>
      </c>
      <c r="H28">
        <v>-0.4</v>
      </c>
      <c r="I28">
        <v>-0.49</v>
      </c>
      <c r="J28">
        <v>-0.28000000000000003</v>
      </c>
      <c r="K28">
        <v>-0.16</v>
      </c>
      <c r="L28">
        <v>1.21</v>
      </c>
      <c r="M28">
        <v>2.8</v>
      </c>
    </row>
    <row r="29" spans="3:13">
      <c r="C29">
        <v>25</v>
      </c>
      <c r="D29">
        <v>2.16</v>
      </c>
      <c r="E29">
        <v>0.89</v>
      </c>
      <c r="F29">
        <v>0.19</v>
      </c>
      <c r="G29">
        <v>-0.05</v>
      </c>
      <c r="H29">
        <v>-0.41</v>
      </c>
      <c r="I29">
        <v>-0.5</v>
      </c>
      <c r="J29">
        <v>-0.28999999999999998</v>
      </c>
      <c r="K29">
        <v>-0.22</v>
      </c>
      <c r="L29">
        <v>1.08</v>
      </c>
      <c r="M29">
        <v>2.66</v>
      </c>
    </row>
    <row r="30" spans="3:13">
      <c r="C30">
        <v>26</v>
      </c>
      <c r="D30">
        <v>2.17</v>
      </c>
      <c r="E30">
        <v>0.9</v>
      </c>
      <c r="F30">
        <v>0.2</v>
      </c>
      <c r="G30">
        <v>-7.0000000000000007E-2</v>
      </c>
      <c r="H30">
        <v>-0.45</v>
      </c>
      <c r="I30">
        <v>-0.53</v>
      </c>
      <c r="J30">
        <v>-0.34</v>
      </c>
      <c r="K30">
        <v>-0.19</v>
      </c>
      <c r="L30">
        <v>1.17</v>
      </c>
      <c r="M30">
        <v>2.79</v>
      </c>
    </row>
    <row r="31" spans="3:13">
      <c r="C31">
        <v>27</v>
      </c>
      <c r="D31">
        <v>2.34</v>
      </c>
      <c r="E31">
        <v>0.86</v>
      </c>
      <c r="F31">
        <v>0.2</v>
      </c>
      <c r="G31">
        <v>-0.05</v>
      </c>
      <c r="H31">
        <v>-0.42</v>
      </c>
      <c r="I31">
        <v>-0.51</v>
      </c>
      <c r="J31">
        <v>-0.32</v>
      </c>
      <c r="K31">
        <v>-0.19</v>
      </c>
      <c r="L31">
        <v>1.17</v>
      </c>
      <c r="M31">
        <v>2.72</v>
      </c>
    </row>
    <row r="32" spans="3:13">
      <c r="C32">
        <v>28</v>
      </c>
      <c r="D32">
        <v>2.54</v>
      </c>
      <c r="E32">
        <v>0.94</v>
      </c>
      <c r="F32">
        <v>0.25</v>
      </c>
      <c r="G32">
        <v>-0.05</v>
      </c>
      <c r="H32">
        <v>-0.43</v>
      </c>
      <c r="I32">
        <v>-0.52</v>
      </c>
      <c r="J32">
        <v>-0.28999999999999998</v>
      </c>
      <c r="K32">
        <v>-0.15</v>
      </c>
      <c r="L32">
        <v>1.22</v>
      </c>
      <c r="M32">
        <v>2.9</v>
      </c>
    </row>
    <row r="33" spans="3:13">
      <c r="C33">
        <v>29</v>
      </c>
      <c r="D33">
        <v>2.63</v>
      </c>
      <c r="E33">
        <v>0.95</v>
      </c>
      <c r="F33">
        <v>0.27</v>
      </c>
      <c r="G33">
        <v>-0.03</v>
      </c>
      <c r="H33">
        <v>-0.42</v>
      </c>
      <c r="I33">
        <v>-0.51</v>
      </c>
      <c r="J33">
        <v>-0.28999999999999998</v>
      </c>
      <c r="K33">
        <v>-0.16</v>
      </c>
      <c r="L33">
        <v>1.19</v>
      </c>
      <c r="M33">
        <v>2.81</v>
      </c>
    </row>
    <row r="34" spans="3:13">
      <c r="C34">
        <v>30</v>
      </c>
      <c r="D34">
        <v>2.6</v>
      </c>
      <c r="E34">
        <v>0.95</v>
      </c>
      <c r="F34">
        <v>0.27</v>
      </c>
      <c r="G34">
        <v>-0.04</v>
      </c>
      <c r="H34">
        <v>-0.41</v>
      </c>
      <c r="I34">
        <v>-0.51</v>
      </c>
      <c r="J34">
        <v>-0.28999999999999998</v>
      </c>
      <c r="K34">
        <v>-0.11</v>
      </c>
      <c r="L34">
        <v>1.23</v>
      </c>
      <c r="M34">
        <v>2.88</v>
      </c>
    </row>
    <row r="35" spans="3:13">
      <c r="C35">
        <v>31</v>
      </c>
      <c r="D35">
        <v>2.5299999999999998</v>
      </c>
      <c r="E35">
        <v>0.96</v>
      </c>
      <c r="F35">
        <v>0.28999999999999998</v>
      </c>
      <c r="G35">
        <v>-0.05</v>
      </c>
      <c r="H35">
        <v>-0.42</v>
      </c>
      <c r="I35">
        <v>-0.51</v>
      </c>
      <c r="J35">
        <v>-0.28999999999999998</v>
      </c>
      <c r="K35">
        <v>-0.18</v>
      </c>
      <c r="L35">
        <v>1.1599999999999999</v>
      </c>
      <c r="M35">
        <v>2.74</v>
      </c>
    </row>
    <row r="36" spans="3:13">
      <c r="C36">
        <v>32</v>
      </c>
      <c r="D36">
        <v>2.35</v>
      </c>
      <c r="E36">
        <v>0.89</v>
      </c>
      <c r="F36">
        <v>0.19</v>
      </c>
      <c r="G36">
        <v>-0.04</v>
      </c>
      <c r="H36">
        <v>-0.42</v>
      </c>
      <c r="I36">
        <v>-0.5</v>
      </c>
      <c r="J36">
        <v>-0.28999999999999998</v>
      </c>
      <c r="K36">
        <v>-0.19</v>
      </c>
      <c r="L36">
        <v>1.17</v>
      </c>
      <c r="M36">
        <v>2.71</v>
      </c>
    </row>
    <row r="37" spans="3:13">
      <c r="C37">
        <v>33</v>
      </c>
      <c r="D37">
        <v>2.35</v>
      </c>
      <c r="E37">
        <v>0.95</v>
      </c>
      <c r="F37">
        <v>0.22</v>
      </c>
      <c r="G37">
        <v>-0.04</v>
      </c>
      <c r="H37">
        <v>-0.4</v>
      </c>
      <c r="I37">
        <v>-0.49</v>
      </c>
      <c r="J37">
        <v>-0.28000000000000003</v>
      </c>
      <c r="K37">
        <v>-0.19</v>
      </c>
      <c r="L37">
        <v>1.1599999999999999</v>
      </c>
      <c r="M37">
        <v>2.84</v>
      </c>
    </row>
    <row r="38" spans="3:13">
      <c r="C38">
        <v>34</v>
      </c>
      <c r="D38">
        <v>2.41</v>
      </c>
      <c r="E38">
        <v>0.96</v>
      </c>
      <c r="F38">
        <v>0.22</v>
      </c>
      <c r="G38">
        <v>-0.06</v>
      </c>
      <c r="H38">
        <v>-0.41</v>
      </c>
      <c r="I38">
        <v>-0.49</v>
      </c>
      <c r="J38">
        <v>-0.27</v>
      </c>
      <c r="K38">
        <v>-0.17</v>
      </c>
      <c r="L38">
        <v>1.1599999999999999</v>
      </c>
      <c r="M38">
        <v>2.85</v>
      </c>
    </row>
    <row r="39" spans="3:13">
      <c r="C39">
        <v>35</v>
      </c>
      <c r="D39">
        <v>2.52</v>
      </c>
      <c r="E39">
        <v>0.91</v>
      </c>
      <c r="F39">
        <v>0.17</v>
      </c>
      <c r="G39">
        <v>-0.05</v>
      </c>
      <c r="H39">
        <v>-0.44</v>
      </c>
      <c r="I39">
        <v>-0.53</v>
      </c>
      <c r="J39">
        <v>-0.31</v>
      </c>
      <c r="K39">
        <v>-0.14000000000000001</v>
      </c>
      <c r="L39">
        <v>1.33</v>
      </c>
      <c r="M39">
        <v>3.11</v>
      </c>
    </row>
    <row r="40" spans="3:13">
      <c r="C40">
        <v>36</v>
      </c>
      <c r="D40">
        <v>2.67</v>
      </c>
      <c r="E40">
        <v>1</v>
      </c>
      <c r="F40">
        <v>0.21</v>
      </c>
      <c r="G40">
        <v>-0.05</v>
      </c>
      <c r="H40">
        <v>-0.43</v>
      </c>
      <c r="I40">
        <v>-0.53</v>
      </c>
      <c r="J40">
        <v>-0.31</v>
      </c>
      <c r="K40">
        <v>-0.15</v>
      </c>
      <c r="L40">
        <v>1.26</v>
      </c>
      <c r="M40">
        <v>2.92</v>
      </c>
    </row>
    <row r="41" spans="3:13">
      <c r="C41">
        <v>37</v>
      </c>
      <c r="D41">
        <v>2.4900000000000002</v>
      </c>
      <c r="E41">
        <v>0.91</v>
      </c>
      <c r="F41">
        <v>0.18</v>
      </c>
      <c r="G41">
        <v>-0.05</v>
      </c>
      <c r="H41">
        <v>-0.42</v>
      </c>
      <c r="I41">
        <v>-0.53</v>
      </c>
      <c r="J41">
        <v>-0.3</v>
      </c>
      <c r="K41">
        <v>-0.14000000000000001</v>
      </c>
      <c r="L41">
        <v>1.26</v>
      </c>
      <c r="M41">
        <v>2.89</v>
      </c>
    </row>
    <row r="42" spans="3:13">
      <c r="C42">
        <v>38</v>
      </c>
      <c r="D42">
        <v>2.54</v>
      </c>
      <c r="E42">
        <v>0.95</v>
      </c>
      <c r="F42">
        <v>0.21</v>
      </c>
      <c r="G42">
        <v>-0.06</v>
      </c>
      <c r="H42">
        <v>-0.46</v>
      </c>
      <c r="I42">
        <v>-0.56000000000000005</v>
      </c>
      <c r="J42">
        <v>-0.3</v>
      </c>
      <c r="K42">
        <v>-0.15</v>
      </c>
      <c r="L42">
        <v>1.24</v>
      </c>
      <c r="M42">
        <v>3.04</v>
      </c>
    </row>
    <row r="43" spans="3:13">
      <c r="C43">
        <v>39</v>
      </c>
      <c r="D43">
        <v>2.4500000000000002</v>
      </c>
      <c r="E43">
        <v>0.92</v>
      </c>
      <c r="F43">
        <v>0.19</v>
      </c>
      <c r="G43">
        <v>-0.05</v>
      </c>
      <c r="H43">
        <v>-0.42</v>
      </c>
      <c r="I43">
        <v>-0.52</v>
      </c>
      <c r="J43">
        <v>-0.3</v>
      </c>
      <c r="K43">
        <v>-0.15</v>
      </c>
      <c r="L43">
        <v>1.25</v>
      </c>
      <c r="M43">
        <v>2.9</v>
      </c>
    </row>
    <row r="44" spans="3:13">
      <c r="C44">
        <v>40</v>
      </c>
      <c r="D44">
        <v>2.5299999999999998</v>
      </c>
      <c r="E44">
        <v>0.98</v>
      </c>
      <c r="F44">
        <v>0.18</v>
      </c>
      <c r="G44">
        <v>-0.06</v>
      </c>
      <c r="H44">
        <v>-0.43</v>
      </c>
      <c r="I44">
        <v>-0.53</v>
      </c>
      <c r="J44">
        <v>-0.3</v>
      </c>
      <c r="K44">
        <v>-0.19</v>
      </c>
      <c r="L44">
        <v>1.17</v>
      </c>
      <c r="M44">
        <v>2.84</v>
      </c>
    </row>
    <row r="45" spans="3:13">
      <c r="C45" s="1" t="s">
        <v>157</v>
      </c>
      <c r="D45" s="1">
        <f>STDEV(D5:D44)</f>
        <v>0.32793643849427156</v>
      </c>
      <c r="E45" s="1">
        <f t="shared" ref="E45:M45" si="0">STDEV(E5:E44)</f>
        <v>0.13830452279531988</v>
      </c>
      <c r="F45" s="1">
        <f t="shared" si="0"/>
        <v>0.20570329640977134</v>
      </c>
      <c r="G45" s="1">
        <f t="shared" si="0"/>
        <v>4.6601832251862915E-2</v>
      </c>
      <c r="H45" s="1">
        <f t="shared" si="0"/>
        <v>6.7641115549793532E-2</v>
      </c>
      <c r="I45" s="1">
        <f t="shared" si="0"/>
        <v>7.7159508445750175E-2</v>
      </c>
      <c r="J45" s="1">
        <f t="shared" si="0"/>
        <v>2.0624854311839139E-2</v>
      </c>
      <c r="K45" s="1">
        <f t="shared" si="0"/>
        <v>0.3258966919840609</v>
      </c>
      <c r="L45" s="1">
        <f t="shared" si="0"/>
        <v>9.0098236984373095E-2</v>
      </c>
      <c r="M45" s="1">
        <f t="shared" si="0"/>
        <v>0.17691353095764212</v>
      </c>
    </row>
    <row r="50" spans="3:13" ht="21">
      <c r="F50" s="16"/>
      <c r="G50" s="16" t="s">
        <v>155</v>
      </c>
    </row>
    <row r="51" spans="3:13">
      <c r="C51" t="s">
        <v>153</v>
      </c>
      <c r="D51" t="s">
        <v>97</v>
      </c>
      <c r="E51" t="s">
        <v>98</v>
      </c>
      <c r="F51" t="s">
        <v>99</v>
      </c>
      <c r="G51" t="s">
        <v>100</v>
      </c>
      <c r="H51" t="s">
        <v>101</v>
      </c>
      <c r="I51" t="s">
        <v>102</v>
      </c>
      <c r="J51" t="s">
        <v>103</v>
      </c>
      <c r="K51" t="s">
        <v>104</v>
      </c>
      <c r="L51" t="s">
        <v>105</v>
      </c>
      <c r="M51" t="s">
        <v>106</v>
      </c>
    </row>
    <row r="52" spans="3:13">
      <c r="C52">
        <v>1</v>
      </c>
      <c r="D52">
        <v>-0.47</v>
      </c>
      <c r="E52">
        <v>-0.02</v>
      </c>
      <c r="F52">
        <v>-0.33</v>
      </c>
      <c r="G52">
        <v>0.02</v>
      </c>
      <c r="H52">
        <v>-0.05</v>
      </c>
      <c r="I52">
        <v>-0.1</v>
      </c>
      <c r="J52">
        <v>-0.21</v>
      </c>
      <c r="K52">
        <v>-0.46</v>
      </c>
      <c r="L52">
        <v>0.27</v>
      </c>
      <c r="M52">
        <v>-0.4</v>
      </c>
    </row>
    <row r="53" spans="3:13">
      <c r="C53">
        <v>2</v>
      </c>
      <c r="D53">
        <v>-0.66</v>
      </c>
      <c r="E53">
        <v>-0.14000000000000001</v>
      </c>
      <c r="F53">
        <v>-0.4</v>
      </c>
      <c r="G53">
        <v>0</v>
      </c>
      <c r="H53">
        <v>-0.04</v>
      </c>
      <c r="I53">
        <v>-0.09</v>
      </c>
      <c r="J53">
        <v>-0.24</v>
      </c>
      <c r="K53">
        <v>-0.62</v>
      </c>
      <c r="L53">
        <v>-0.02</v>
      </c>
      <c r="M53">
        <v>-0.03</v>
      </c>
    </row>
    <row r="54" spans="3:13">
      <c r="C54">
        <v>3</v>
      </c>
      <c r="D54">
        <v>-0.64</v>
      </c>
      <c r="E54">
        <v>-0.06</v>
      </c>
      <c r="F54">
        <v>-0.36</v>
      </c>
      <c r="G54">
        <v>0.01</v>
      </c>
      <c r="H54">
        <v>-0.05</v>
      </c>
      <c r="I54">
        <v>-0.1</v>
      </c>
      <c r="J54">
        <v>-0.24</v>
      </c>
      <c r="K54">
        <v>-0.56999999999999995</v>
      </c>
      <c r="L54">
        <v>-0.04</v>
      </c>
      <c r="M54">
        <v>0.09</v>
      </c>
    </row>
    <row r="55" spans="3:13">
      <c r="C55">
        <v>4</v>
      </c>
      <c r="D55">
        <v>-0.28000000000000003</v>
      </c>
      <c r="E55">
        <v>7.0000000000000007E-2</v>
      </c>
      <c r="F55">
        <v>-0.27</v>
      </c>
      <c r="G55">
        <v>0</v>
      </c>
      <c r="H55">
        <v>-0.04</v>
      </c>
      <c r="I55">
        <v>-0.09</v>
      </c>
      <c r="J55">
        <v>-0.22</v>
      </c>
      <c r="K55">
        <v>-0.51</v>
      </c>
      <c r="L55">
        <v>0.15</v>
      </c>
      <c r="M55">
        <v>0.28999999999999998</v>
      </c>
    </row>
    <row r="56" spans="3:13">
      <c r="C56">
        <v>5</v>
      </c>
      <c r="D56">
        <v>-0.46</v>
      </c>
      <c r="E56">
        <v>-0.05</v>
      </c>
      <c r="F56">
        <v>-0.32</v>
      </c>
      <c r="G56">
        <v>0.03</v>
      </c>
      <c r="H56">
        <v>-0.01</v>
      </c>
      <c r="I56">
        <v>-0.05</v>
      </c>
      <c r="J56">
        <v>-0.17</v>
      </c>
      <c r="K56">
        <v>-0.54</v>
      </c>
      <c r="L56">
        <v>0.14000000000000001</v>
      </c>
      <c r="M56">
        <v>0.34</v>
      </c>
    </row>
    <row r="57" spans="3:13">
      <c r="C57">
        <v>6</v>
      </c>
      <c r="D57">
        <v>-0.76</v>
      </c>
      <c r="E57">
        <v>-0.24</v>
      </c>
      <c r="F57">
        <v>-0.48</v>
      </c>
      <c r="G57">
        <v>0.18</v>
      </c>
      <c r="H57">
        <v>0.39</v>
      </c>
      <c r="I57">
        <v>0.63</v>
      </c>
      <c r="J57">
        <v>0.75</v>
      </c>
      <c r="K57">
        <v>0.4</v>
      </c>
      <c r="L57">
        <v>0.79</v>
      </c>
      <c r="M57">
        <v>1.23</v>
      </c>
    </row>
    <row r="58" spans="3:13">
      <c r="C58">
        <v>7</v>
      </c>
      <c r="D58">
        <v>-0.72</v>
      </c>
      <c r="E58">
        <v>-0.13</v>
      </c>
      <c r="F58">
        <v>-0.38</v>
      </c>
      <c r="G58">
        <v>0.05</v>
      </c>
      <c r="H58">
        <v>0.01</v>
      </c>
      <c r="I58">
        <v>-0.04</v>
      </c>
      <c r="J58">
        <v>-0.18</v>
      </c>
      <c r="K58">
        <v>-0.61</v>
      </c>
      <c r="L58">
        <v>0</v>
      </c>
      <c r="M58">
        <v>-7.0000000000000007E-2</v>
      </c>
    </row>
    <row r="59" spans="3:13">
      <c r="C59">
        <v>8</v>
      </c>
      <c r="D59">
        <v>-0.74</v>
      </c>
      <c r="E59">
        <v>-0.13</v>
      </c>
      <c r="F59">
        <v>-0.37</v>
      </c>
      <c r="G59">
        <v>0.02</v>
      </c>
      <c r="H59">
        <v>-0.02</v>
      </c>
      <c r="I59">
        <v>-7.0000000000000007E-2</v>
      </c>
      <c r="J59">
        <v>-0.18</v>
      </c>
      <c r="K59">
        <v>-0.57999999999999996</v>
      </c>
      <c r="L59">
        <v>7.0000000000000007E-2</v>
      </c>
      <c r="M59">
        <v>0.04</v>
      </c>
    </row>
    <row r="60" spans="3:13">
      <c r="C60">
        <v>9</v>
      </c>
      <c r="D60">
        <v>0.42</v>
      </c>
      <c r="E60">
        <v>-0.18</v>
      </c>
      <c r="F60">
        <v>-0.42</v>
      </c>
      <c r="G60">
        <v>0.09</v>
      </c>
      <c r="H60">
        <v>0.03</v>
      </c>
      <c r="I60">
        <v>0.02</v>
      </c>
      <c r="J60">
        <v>-0.12</v>
      </c>
      <c r="K60">
        <v>-0.52</v>
      </c>
      <c r="L60">
        <v>0.05</v>
      </c>
      <c r="M60">
        <v>-0.05</v>
      </c>
    </row>
    <row r="61" spans="3:13">
      <c r="C61">
        <v>10</v>
      </c>
      <c r="D61">
        <v>-7.0000000000000007E-2</v>
      </c>
      <c r="E61">
        <v>0.08</v>
      </c>
      <c r="F61">
        <v>-0.32</v>
      </c>
      <c r="G61">
        <v>0.03</v>
      </c>
      <c r="H61">
        <v>0</v>
      </c>
      <c r="I61">
        <v>-0.05</v>
      </c>
      <c r="J61">
        <v>-0.16</v>
      </c>
      <c r="K61">
        <v>-0.59</v>
      </c>
      <c r="L61">
        <v>0.14000000000000001</v>
      </c>
      <c r="M61">
        <v>0.37</v>
      </c>
    </row>
    <row r="62" spans="3:13">
      <c r="C62">
        <v>11</v>
      </c>
      <c r="D62">
        <v>-0.41</v>
      </c>
      <c r="E62">
        <v>-0.02</v>
      </c>
      <c r="F62">
        <v>-0.31</v>
      </c>
      <c r="G62">
        <v>0.02</v>
      </c>
      <c r="H62">
        <v>0</v>
      </c>
      <c r="I62">
        <v>-0.06</v>
      </c>
      <c r="J62">
        <v>-0.19</v>
      </c>
      <c r="K62">
        <v>-0.57999999999999996</v>
      </c>
      <c r="L62">
        <v>0.01</v>
      </c>
      <c r="M62">
        <v>0.02</v>
      </c>
    </row>
    <row r="63" spans="3:13">
      <c r="C63">
        <v>12</v>
      </c>
      <c r="D63">
        <v>-0.62</v>
      </c>
      <c r="E63">
        <v>-0.1</v>
      </c>
      <c r="F63">
        <v>-0.34</v>
      </c>
      <c r="G63">
        <v>0.04</v>
      </c>
      <c r="H63">
        <v>0.01</v>
      </c>
      <c r="I63">
        <v>-0.05</v>
      </c>
      <c r="J63">
        <v>-0.16</v>
      </c>
      <c r="K63">
        <v>-0.56999999999999995</v>
      </c>
      <c r="L63">
        <v>0.05</v>
      </c>
      <c r="M63">
        <v>0.1</v>
      </c>
    </row>
    <row r="64" spans="3:13">
      <c r="C64">
        <v>13</v>
      </c>
      <c r="D64">
        <v>-0.61</v>
      </c>
      <c r="E64">
        <v>-0.03</v>
      </c>
      <c r="F64">
        <v>-0.27</v>
      </c>
      <c r="G64">
        <v>0.08</v>
      </c>
      <c r="H64">
        <v>0.05</v>
      </c>
      <c r="I64">
        <v>-0.01</v>
      </c>
      <c r="J64">
        <v>-0.16</v>
      </c>
      <c r="K64">
        <v>-0.63</v>
      </c>
      <c r="L64">
        <v>-0.1</v>
      </c>
      <c r="M64">
        <v>-0.34</v>
      </c>
    </row>
    <row r="65" spans="3:13">
      <c r="C65">
        <v>14</v>
      </c>
      <c r="D65">
        <v>-0.74</v>
      </c>
      <c r="E65">
        <v>-0.1</v>
      </c>
      <c r="F65">
        <v>-0.37</v>
      </c>
      <c r="G65">
        <v>0.06</v>
      </c>
      <c r="H65">
        <v>0.02</v>
      </c>
      <c r="I65">
        <v>-0.04</v>
      </c>
      <c r="J65">
        <v>-0.17</v>
      </c>
      <c r="K65">
        <v>-0.62</v>
      </c>
      <c r="L65">
        <v>-0.08</v>
      </c>
      <c r="M65">
        <v>-0.28000000000000003</v>
      </c>
    </row>
    <row r="66" spans="3:13">
      <c r="C66">
        <v>15</v>
      </c>
      <c r="D66">
        <v>-0.97</v>
      </c>
      <c r="E66">
        <v>-0.2</v>
      </c>
      <c r="F66">
        <v>-0.4</v>
      </c>
      <c r="G66">
        <v>0.03</v>
      </c>
      <c r="H66">
        <v>0.01</v>
      </c>
      <c r="I66">
        <v>-0.04</v>
      </c>
      <c r="J66">
        <v>-0.16</v>
      </c>
      <c r="K66">
        <v>-0.59</v>
      </c>
      <c r="L66">
        <v>-0.02</v>
      </c>
      <c r="M66">
        <v>-0.32</v>
      </c>
    </row>
    <row r="67" spans="3:13">
      <c r="C67">
        <v>16</v>
      </c>
      <c r="D67">
        <v>-0.26</v>
      </c>
      <c r="E67">
        <v>-0.28000000000000003</v>
      </c>
      <c r="F67">
        <v>-0.46</v>
      </c>
      <c r="G67">
        <v>-0.01</v>
      </c>
      <c r="H67">
        <v>-0.12</v>
      </c>
      <c r="I67">
        <v>-0.17</v>
      </c>
      <c r="J67">
        <v>-0.28999999999999998</v>
      </c>
      <c r="K67">
        <v>-0.68</v>
      </c>
      <c r="L67">
        <v>-0.13</v>
      </c>
      <c r="M67">
        <v>-0.47</v>
      </c>
    </row>
    <row r="68" spans="3:13">
      <c r="C68">
        <v>17</v>
      </c>
      <c r="D68">
        <v>-1.24</v>
      </c>
      <c r="E68">
        <v>-0.2</v>
      </c>
      <c r="F68">
        <v>-0.38</v>
      </c>
      <c r="G68">
        <v>0.02</v>
      </c>
      <c r="H68">
        <v>-0.02</v>
      </c>
      <c r="I68">
        <v>-0.08</v>
      </c>
      <c r="J68">
        <v>-0.24</v>
      </c>
      <c r="K68">
        <v>-0.66</v>
      </c>
      <c r="L68">
        <v>-0.1</v>
      </c>
      <c r="M68">
        <v>-0.4</v>
      </c>
    </row>
    <row r="69" spans="3:13">
      <c r="C69">
        <v>18</v>
      </c>
      <c r="D69">
        <v>-1.43</v>
      </c>
      <c r="E69">
        <v>-0.33</v>
      </c>
      <c r="F69">
        <v>-0.47</v>
      </c>
      <c r="G69">
        <v>-0.03</v>
      </c>
      <c r="H69">
        <v>-0.09</v>
      </c>
      <c r="I69">
        <v>-0.14000000000000001</v>
      </c>
      <c r="J69">
        <v>-0.3</v>
      </c>
      <c r="K69">
        <v>-0.7</v>
      </c>
      <c r="L69">
        <v>-0.17</v>
      </c>
      <c r="M69">
        <v>-0.6</v>
      </c>
    </row>
    <row r="70" spans="3:13">
      <c r="C70">
        <v>19</v>
      </c>
      <c r="D70">
        <v>-1.51</v>
      </c>
      <c r="E70">
        <v>-0.37</v>
      </c>
      <c r="F70">
        <v>-0.49</v>
      </c>
      <c r="G70">
        <v>-0.04</v>
      </c>
      <c r="H70">
        <v>-0.06</v>
      </c>
      <c r="I70">
        <v>-0.11</v>
      </c>
      <c r="J70">
        <v>-0.28000000000000003</v>
      </c>
      <c r="K70">
        <v>-0.7</v>
      </c>
      <c r="L70">
        <v>-0.18</v>
      </c>
      <c r="M70">
        <v>-0.63</v>
      </c>
    </row>
    <row r="71" spans="3:13">
      <c r="C71">
        <v>20</v>
      </c>
      <c r="D71">
        <v>-1.08</v>
      </c>
      <c r="E71">
        <v>-0.19</v>
      </c>
      <c r="F71">
        <v>-0.47</v>
      </c>
      <c r="G71">
        <v>-0.05</v>
      </c>
      <c r="H71">
        <v>-0.1</v>
      </c>
      <c r="I71">
        <v>-0.14000000000000001</v>
      </c>
      <c r="J71">
        <v>-0.21</v>
      </c>
      <c r="K71">
        <v>-0.73</v>
      </c>
      <c r="L71">
        <v>-0.03</v>
      </c>
      <c r="M71">
        <v>-0.43</v>
      </c>
    </row>
    <row r="72" spans="3:13">
      <c r="C72">
        <v>21</v>
      </c>
      <c r="D72">
        <v>-0.79</v>
      </c>
      <c r="E72">
        <v>0.06</v>
      </c>
      <c r="F72">
        <v>-0.35</v>
      </c>
      <c r="G72">
        <v>-0.04</v>
      </c>
      <c r="H72">
        <v>-0.17</v>
      </c>
      <c r="I72">
        <v>-0.26</v>
      </c>
      <c r="J72">
        <v>-0.26</v>
      </c>
      <c r="K72">
        <v>-0.7</v>
      </c>
      <c r="L72">
        <v>0.27</v>
      </c>
      <c r="M72">
        <v>-0.06</v>
      </c>
    </row>
    <row r="73" spans="3:13">
      <c r="C73">
        <v>22</v>
      </c>
      <c r="D73">
        <v>-0.94</v>
      </c>
      <c r="E73">
        <v>0.02</v>
      </c>
      <c r="F73">
        <v>-0.35</v>
      </c>
      <c r="G73">
        <v>-0.02</v>
      </c>
      <c r="H73">
        <v>-0.14000000000000001</v>
      </c>
      <c r="I73">
        <v>-0.24</v>
      </c>
      <c r="J73">
        <v>-0.27</v>
      </c>
      <c r="K73">
        <v>-0.75</v>
      </c>
      <c r="L73">
        <v>0.2</v>
      </c>
      <c r="M73">
        <v>-0.27</v>
      </c>
    </row>
    <row r="74" spans="3:13">
      <c r="C74">
        <v>23</v>
      </c>
      <c r="D74">
        <v>-0.69</v>
      </c>
      <c r="E74">
        <v>0.05</v>
      </c>
      <c r="F74">
        <v>-0.3</v>
      </c>
      <c r="G74">
        <v>0</v>
      </c>
      <c r="H74">
        <v>-0.09</v>
      </c>
      <c r="I74">
        <v>-0.19</v>
      </c>
      <c r="J74">
        <v>-0.24</v>
      </c>
      <c r="K74">
        <v>-0.71</v>
      </c>
      <c r="L74">
        <v>0.22</v>
      </c>
      <c r="M74">
        <v>-0.21</v>
      </c>
    </row>
    <row r="75" spans="3:13">
      <c r="C75">
        <v>24</v>
      </c>
      <c r="D75">
        <v>-0.88</v>
      </c>
      <c r="E75">
        <v>0.01</v>
      </c>
      <c r="F75">
        <v>-0.35</v>
      </c>
      <c r="G75">
        <v>-0.01</v>
      </c>
      <c r="H75">
        <v>-0.1</v>
      </c>
      <c r="I75">
        <v>-0.21</v>
      </c>
      <c r="J75">
        <v>-0.26</v>
      </c>
      <c r="K75">
        <v>-0.79</v>
      </c>
      <c r="L75">
        <v>0.14000000000000001</v>
      </c>
      <c r="M75">
        <v>-0.3</v>
      </c>
    </row>
    <row r="76" spans="3:13">
      <c r="C76">
        <v>25</v>
      </c>
      <c r="D76">
        <v>-0.96</v>
      </c>
      <c r="E76">
        <v>-0.03</v>
      </c>
      <c r="F76">
        <v>-0.39</v>
      </c>
      <c r="G76">
        <v>-0.03</v>
      </c>
      <c r="H76">
        <v>-0.14000000000000001</v>
      </c>
      <c r="I76">
        <v>-0.24</v>
      </c>
      <c r="J76">
        <v>-0.27</v>
      </c>
      <c r="K76">
        <v>-0.79</v>
      </c>
      <c r="L76">
        <v>0.15</v>
      </c>
      <c r="M76">
        <v>-0.31</v>
      </c>
    </row>
    <row r="77" spans="3:13">
      <c r="C77">
        <v>26</v>
      </c>
      <c r="D77">
        <v>-0.65</v>
      </c>
      <c r="E77">
        <v>0.04</v>
      </c>
      <c r="F77">
        <v>-0.28999999999999998</v>
      </c>
      <c r="G77">
        <v>-0.01</v>
      </c>
      <c r="H77">
        <v>-0.13</v>
      </c>
      <c r="I77">
        <v>-0.22</v>
      </c>
      <c r="J77">
        <v>-0.25</v>
      </c>
      <c r="K77">
        <v>-0.7</v>
      </c>
      <c r="L77">
        <v>0.19</v>
      </c>
      <c r="M77">
        <v>-0.25</v>
      </c>
    </row>
    <row r="78" spans="3:13">
      <c r="C78">
        <v>27</v>
      </c>
      <c r="D78">
        <v>-0.99</v>
      </c>
      <c r="E78">
        <v>-0.06</v>
      </c>
      <c r="F78">
        <v>-0.42</v>
      </c>
      <c r="G78">
        <v>-0.03</v>
      </c>
      <c r="H78">
        <v>-0.12</v>
      </c>
      <c r="I78">
        <v>-0.22</v>
      </c>
      <c r="J78">
        <v>-0.28000000000000003</v>
      </c>
      <c r="K78">
        <v>-0.79</v>
      </c>
      <c r="L78">
        <v>0.12</v>
      </c>
      <c r="M78">
        <v>-0.38</v>
      </c>
    </row>
    <row r="79" spans="3:13">
      <c r="C79">
        <v>28</v>
      </c>
      <c r="D79">
        <v>-0.75</v>
      </c>
      <c r="E79">
        <v>0.06</v>
      </c>
      <c r="F79">
        <v>-0.34</v>
      </c>
      <c r="G79">
        <v>-0.03</v>
      </c>
      <c r="H79">
        <v>-0.16</v>
      </c>
      <c r="I79">
        <v>-0.27</v>
      </c>
      <c r="J79">
        <v>-0.28000000000000003</v>
      </c>
      <c r="K79">
        <v>-0.71</v>
      </c>
      <c r="L79">
        <v>0.28000000000000003</v>
      </c>
      <c r="M79">
        <v>-0.01</v>
      </c>
    </row>
    <row r="80" spans="3:13">
      <c r="C80">
        <v>29</v>
      </c>
      <c r="D80">
        <v>-0.89</v>
      </c>
      <c r="E80">
        <v>0</v>
      </c>
      <c r="F80">
        <v>-0.37</v>
      </c>
      <c r="G80">
        <v>-0.03</v>
      </c>
      <c r="H80">
        <v>-0.16</v>
      </c>
      <c r="I80">
        <v>-0.27</v>
      </c>
      <c r="J80">
        <v>-0.28999999999999998</v>
      </c>
      <c r="K80">
        <v>-0.74</v>
      </c>
      <c r="L80">
        <v>0.21</v>
      </c>
      <c r="M80">
        <v>-0.21</v>
      </c>
    </row>
    <row r="81" spans="3:13">
      <c r="C81">
        <v>30</v>
      </c>
      <c r="D81">
        <v>-0.8</v>
      </c>
      <c r="E81">
        <v>-0.02</v>
      </c>
      <c r="F81">
        <v>-0.3</v>
      </c>
      <c r="G81">
        <v>0</v>
      </c>
      <c r="H81">
        <v>-0.08</v>
      </c>
      <c r="I81">
        <v>-0.19</v>
      </c>
      <c r="J81">
        <v>-0.26</v>
      </c>
      <c r="K81">
        <v>-0.68</v>
      </c>
      <c r="L81">
        <v>0.22</v>
      </c>
      <c r="M81">
        <v>-0.23</v>
      </c>
    </row>
    <row r="82" spans="3:13">
      <c r="C82">
        <v>31</v>
      </c>
      <c r="D82">
        <v>-0.98</v>
      </c>
      <c r="E82">
        <v>0</v>
      </c>
      <c r="F82">
        <v>-0.35</v>
      </c>
      <c r="G82">
        <v>0</v>
      </c>
      <c r="H82">
        <v>-0.11</v>
      </c>
      <c r="I82">
        <v>-0.22</v>
      </c>
      <c r="J82">
        <v>-0.27</v>
      </c>
      <c r="K82">
        <v>-0.77</v>
      </c>
      <c r="L82">
        <v>0.13</v>
      </c>
      <c r="M82">
        <v>-0.35</v>
      </c>
    </row>
    <row r="83" spans="3:13">
      <c r="C83">
        <v>32</v>
      </c>
      <c r="D83">
        <v>-0.61</v>
      </c>
      <c r="E83">
        <v>0.05</v>
      </c>
      <c r="F83">
        <v>-0.31</v>
      </c>
      <c r="G83">
        <v>0</v>
      </c>
      <c r="H83">
        <v>-0.1</v>
      </c>
      <c r="I83">
        <v>-0.2</v>
      </c>
      <c r="J83">
        <v>-0.25</v>
      </c>
      <c r="K83">
        <v>-0.7</v>
      </c>
      <c r="L83">
        <v>0.23</v>
      </c>
      <c r="M83">
        <v>-0.19</v>
      </c>
    </row>
    <row r="84" spans="3:13">
      <c r="C84">
        <v>33</v>
      </c>
      <c r="D84">
        <v>-0.56999999999999995</v>
      </c>
      <c r="E84">
        <v>7.0000000000000007E-2</v>
      </c>
      <c r="F84">
        <v>-0.3</v>
      </c>
      <c r="G84">
        <v>-0.01</v>
      </c>
      <c r="H84">
        <v>-0.13</v>
      </c>
      <c r="I84">
        <v>-0.23</v>
      </c>
      <c r="J84">
        <v>-0.26</v>
      </c>
      <c r="K84">
        <v>-0.68</v>
      </c>
      <c r="L84">
        <v>0.28000000000000003</v>
      </c>
      <c r="M84">
        <v>-0.05</v>
      </c>
    </row>
    <row r="85" spans="3:13">
      <c r="C85">
        <v>34</v>
      </c>
      <c r="D85">
        <v>-0.91</v>
      </c>
      <c r="E85">
        <v>-0.02</v>
      </c>
      <c r="F85">
        <v>-0.39</v>
      </c>
      <c r="G85">
        <v>-0.01</v>
      </c>
      <c r="H85">
        <v>-0.12</v>
      </c>
      <c r="I85">
        <v>-0.23</v>
      </c>
      <c r="J85">
        <v>-0.28000000000000003</v>
      </c>
      <c r="K85">
        <v>-0.76</v>
      </c>
      <c r="L85">
        <v>0.16</v>
      </c>
      <c r="M85">
        <v>-0.35</v>
      </c>
    </row>
    <row r="86" spans="3:13">
      <c r="C86">
        <v>35</v>
      </c>
      <c r="D86">
        <v>-0.54</v>
      </c>
      <c r="E86">
        <v>0.04</v>
      </c>
      <c r="F86">
        <v>-0.28000000000000003</v>
      </c>
      <c r="G86">
        <v>0.01</v>
      </c>
      <c r="H86">
        <v>-0.09</v>
      </c>
      <c r="I86">
        <v>-0.18</v>
      </c>
      <c r="J86">
        <v>-0.23</v>
      </c>
      <c r="K86">
        <v>-0.66</v>
      </c>
      <c r="L86">
        <v>0.28999999999999998</v>
      </c>
      <c r="M86">
        <v>-0.08</v>
      </c>
    </row>
    <row r="87" spans="3:13">
      <c r="C87">
        <v>36</v>
      </c>
      <c r="D87">
        <v>-0.74</v>
      </c>
      <c r="E87">
        <v>0.02</v>
      </c>
      <c r="F87">
        <v>-0.28999999999999998</v>
      </c>
      <c r="G87">
        <v>0.01</v>
      </c>
      <c r="H87">
        <v>-0.11</v>
      </c>
      <c r="I87">
        <v>-0.21</v>
      </c>
      <c r="J87">
        <v>-0.26</v>
      </c>
      <c r="K87">
        <v>-0.7</v>
      </c>
      <c r="L87">
        <v>0.22</v>
      </c>
      <c r="M87">
        <v>-0.23</v>
      </c>
    </row>
    <row r="88" spans="3:13">
      <c r="C88">
        <v>37</v>
      </c>
      <c r="D88">
        <v>-0.53</v>
      </c>
      <c r="E88">
        <v>0.09</v>
      </c>
      <c r="F88">
        <v>-0.23</v>
      </c>
      <c r="G88">
        <v>0</v>
      </c>
      <c r="H88">
        <v>-0.14000000000000001</v>
      </c>
      <c r="I88">
        <v>-0.24</v>
      </c>
      <c r="J88">
        <v>-0.26</v>
      </c>
      <c r="K88">
        <v>-0.68</v>
      </c>
      <c r="L88">
        <v>0.22</v>
      </c>
      <c r="M88">
        <v>-0.12</v>
      </c>
    </row>
    <row r="89" spans="3:13">
      <c r="C89">
        <v>38</v>
      </c>
      <c r="D89">
        <v>-0.53</v>
      </c>
      <c r="E89">
        <v>0.15</v>
      </c>
      <c r="F89">
        <v>-0.22</v>
      </c>
      <c r="G89">
        <v>0</v>
      </c>
      <c r="H89">
        <v>-0.13</v>
      </c>
      <c r="I89">
        <v>-0.22</v>
      </c>
      <c r="J89">
        <v>-0.25</v>
      </c>
      <c r="K89">
        <v>-0.7</v>
      </c>
      <c r="L89">
        <v>0.23</v>
      </c>
      <c r="M89">
        <v>-0.13</v>
      </c>
    </row>
    <row r="90" spans="3:13">
      <c r="C90">
        <v>39</v>
      </c>
      <c r="D90">
        <v>-0.95</v>
      </c>
      <c r="E90">
        <v>-0.05</v>
      </c>
      <c r="F90">
        <v>-0.42</v>
      </c>
      <c r="G90">
        <v>-0.05</v>
      </c>
      <c r="H90">
        <v>-0.16</v>
      </c>
      <c r="I90">
        <v>-0.27</v>
      </c>
      <c r="J90">
        <v>-0.3</v>
      </c>
      <c r="K90">
        <v>-0.76</v>
      </c>
      <c r="L90">
        <v>0.19</v>
      </c>
      <c r="M90">
        <v>-0.2</v>
      </c>
    </row>
    <row r="91" spans="3:13">
      <c r="C91">
        <v>40</v>
      </c>
      <c r="D91">
        <v>-0.83</v>
      </c>
      <c r="E91">
        <v>0.04</v>
      </c>
      <c r="F91">
        <v>-0.35</v>
      </c>
      <c r="G91">
        <v>-0.02</v>
      </c>
      <c r="H91">
        <v>-0.16</v>
      </c>
      <c r="I91">
        <v>-0.27</v>
      </c>
      <c r="J91">
        <v>-0.28000000000000003</v>
      </c>
      <c r="K91">
        <v>-0.74</v>
      </c>
      <c r="L91">
        <v>0.23</v>
      </c>
      <c r="M91">
        <v>-0.14000000000000001</v>
      </c>
    </row>
    <row r="92" spans="3:13">
      <c r="C92" s="1" t="s">
        <v>157</v>
      </c>
      <c r="D92" s="1">
        <f>STDEV(D52:D91)</f>
        <v>0.34112897027220429</v>
      </c>
      <c r="E92" s="1">
        <f t="shared" ref="E92:M92" si="1">STDEV(E52:E91)</f>
        <v>0.12129113100939599</v>
      </c>
      <c r="F92" s="1">
        <f t="shared" si="1"/>
        <v>6.633201261409058E-2</v>
      </c>
      <c r="G92" s="1">
        <f t="shared" si="1"/>
        <v>4.273952113286561E-2</v>
      </c>
      <c r="H92" s="1">
        <f t="shared" si="1"/>
        <v>9.6899366249151409E-2</v>
      </c>
      <c r="I92" s="1">
        <f t="shared" si="1"/>
        <v>0.15080637951547046</v>
      </c>
      <c r="J92" s="1">
        <f t="shared" si="1"/>
        <v>0.16277068185577803</v>
      </c>
      <c r="K92" s="1">
        <f t="shared" si="1"/>
        <v>0.18774488282145327</v>
      </c>
      <c r="L92" s="1">
        <f t="shared" si="1"/>
        <v>0.17379548841921008</v>
      </c>
      <c r="M92" s="1">
        <f t="shared" si="1"/>
        <v>0.31682307203604815</v>
      </c>
    </row>
    <row r="102" spans="3:13" ht="18.75">
      <c r="G102" s="19" t="s">
        <v>156</v>
      </c>
    </row>
    <row r="103" spans="3:13">
      <c r="C103" t="s">
        <v>153</v>
      </c>
      <c r="D103" t="s">
        <v>97</v>
      </c>
      <c r="E103" t="s">
        <v>98</v>
      </c>
      <c r="F103" t="s">
        <v>99</v>
      </c>
      <c r="G103" t="s">
        <v>100</v>
      </c>
      <c r="H103" t="s">
        <v>101</v>
      </c>
      <c r="I103" t="s">
        <v>102</v>
      </c>
      <c r="J103" t="s">
        <v>103</v>
      </c>
      <c r="K103" t="s">
        <v>104</v>
      </c>
      <c r="L103" t="s">
        <v>105</v>
      </c>
      <c r="M103" t="s">
        <v>106</v>
      </c>
    </row>
    <row r="104" spans="3:13">
      <c r="C104">
        <v>1</v>
      </c>
      <c r="D104">
        <v>-0.15</v>
      </c>
      <c r="E104">
        <v>0</v>
      </c>
      <c r="F104">
        <v>-0.15</v>
      </c>
      <c r="G104">
        <v>-0.09</v>
      </c>
      <c r="H104">
        <v>-0.27</v>
      </c>
      <c r="I104">
        <v>-0.28999999999999998</v>
      </c>
      <c r="J104">
        <v>-0.28999999999999998</v>
      </c>
      <c r="K104">
        <v>-0.44</v>
      </c>
      <c r="L104">
        <v>0.32</v>
      </c>
      <c r="M104">
        <v>0.74</v>
      </c>
    </row>
    <row r="105" spans="3:13">
      <c r="C105">
        <v>2</v>
      </c>
      <c r="D105">
        <v>0.89</v>
      </c>
      <c r="E105">
        <v>0.37</v>
      </c>
      <c r="F105">
        <v>0.16</v>
      </c>
      <c r="G105">
        <v>0.02</v>
      </c>
      <c r="H105">
        <v>-0.22</v>
      </c>
      <c r="I105">
        <v>-0.24</v>
      </c>
      <c r="J105">
        <v>-0.21</v>
      </c>
      <c r="K105">
        <v>-0.19</v>
      </c>
      <c r="L105">
        <v>0.55000000000000004</v>
      </c>
      <c r="M105">
        <v>1.42</v>
      </c>
    </row>
    <row r="106" spans="3:13">
      <c r="C106">
        <v>3</v>
      </c>
      <c r="D106">
        <v>0.93</v>
      </c>
      <c r="E106">
        <v>0.36</v>
      </c>
      <c r="F106">
        <v>0.18</v>
      </c>
      <c r="G106">
        <v>0.06</v>
      </c>
      <c r="H106">
        <v>-0.2</v>
      </c>
      <c r="I106">
        <v>-0.24</v>
      </c>
      <c r="J106">
        <v>-0.24</v>
      </c>
      <c r="K106">
        <v>-0.2</v>
      </c>
      <c r="L106">
        <v>0.57999999999999996</v>
      </c>
      <c r="M106">
        <v>1.33</v>
      </c>
    </row>
    <row r="107" spans="3:13">
      <c r="C107">
        <v>4</v>
      </c>
      <c r="D107">
        <v>1.45</v>
      </c>
      <c r="E107">
        <v>0.53</v>
      </c>
      <c r="F107">
        <v>0.23</v>
      </c>
      <c r="G107">
        <v>0.05</v>
      </c>
      <c r="H107">
        <v>-0.22</v>
      </c>
      <c r="I107">
        <v>-0.26</v>
      </c>
      <c r="J107">
        <v>-0.23</v>
      </c>
      <c r="K107">
        <v>-0.12</v>
      </c>
      <c r="L107">
        <v>0.75</v>
      </c>
      <c r="M107">
        <v>1.98</v>
      </c>
    </row>
    <row r="108" spans="3:13">
      <c r="C108">
        <v>5</v>
      </c>
      <c r="D108">
        <v>1.4</v>
      </c>
      <c r="E108">
        <v>0.48</v>
      </c>
      <c r="F108">
        <v>0.2</v>
      </c>
      <c r="G108">
        <v>0.05</v>
      </c>
      <c r="H108">
        <v>-0.2</v>
      </c>
      <c r="I108">
        <v>-0.26</v>
      </c>
      <c r="J108">
        <v>-0.24</v>
      </c>
      <c r="K108">
        <v>-0.15</v>
      </c>
      <c r="L108">
        <v>0.68</v>
      </c>
      <c r="M108">
        <v>1.75</v>
      </c>
    </row>
    <row r="109" spans="3:13">
      <c r="C109">
        <v>6</v>
      </c>
      <c r="D109">
        <v>1.26</v>
      </c>
      <c r="E109">
        <v>0.45</v>
      </c>
      <c r="F109">
        <v>0.19</v>
      </c>
      <c r="G109">
        <v>-0.05</v>
      </c>
      <c r="H109">
        <v>-0.24</v>
      </c>
      <c r="I109">
        <v>-0.28000000000000003</v>
      </c>
      <c r="J109">
        <v>-0.25</v>
      </c>
      <c r="K109">
        <v>-0.32</v>
      </c>
      <c r="L109">
        <v>0.57999999999999996</v>
      </c>
      <c r="M109">
        <v>1.59</v>
      </c>
    </row>
    <row r="110" spans="3:13">
      <c r="C110">
        <v>7</v>
      </c>
      <c r="D110">
        <v>0.75</v>
      </c>
      <c r="E110">
        <v>0.25</v>
      </c>
      <c r="F110">
        <v>0.04</v>
      </c>
      <c r="G110">
        <v>-0.03</v>
      </c>
      <c r="H110">
        <v>-0.24</v>
      </c>
      <c r="I110">
        <v>-0.27</v>
      </c>
      <c r="J110">
        <v>-0.27</v>
      </c>
      <c r="K110">
        <v>-0.28999999999999998</v>
      </c>
      <c r="L110">
        <v>0.46</v>
      </c>
      <c r="M110">
        <v>1.28</v>
      </c>
    </row>
    <row r="111" spans="3:13">
      <c r="C111">
        <v>8</v>
      </c>
      <c r="D111">
        <v>0.55000000000000004</v>
      </c>
      <c r="E111">
        <v>0.22</v>
      </c>
      <c r="F111">
        <v>7.0000000000000007E-2</v>
      </c>
      <c r="G111">
        <v>-0.01</v>
      </c>
      <c r="H111">
        <v>-0.18</v>
      </c>
      <c r="I111">
        <v>-0.21</v>
      </c>
      <c r="J111">
        <v>-0.33</v>
      </c>
      <c r="K111">
        <v>-0.23</v>
      </c>
      <c r="L111">
        <v>0.42</v>
      </c>
      <c r="M111">
        <v>1.06</v>
      </c>
    </row>
    <row r="112" spans="3:13">
      <c r="C112">
        <v>9</v>
      </c>
      <c r="D112">
        <v>0.71</v>
      </c>
      <c r="E112">
        <v>0.33</v>
      </c>
      <c r="F112">
        <v>7.0000000000000007E-2</v>
      </c>
      <c r="G112">
        <v>-0.05</v>
      </c>
      <c r="H112">
        <v>-0.22</v>
      </c>
      <c r="I112">
        <v>-0.24</v>
      </c>
      <c r="J112">
        <v>-0.25</v>
      </c>
      <c r="K112">
        <v>-0.25</v>
      </c>
      <c r="L112">
        <v>0.47</v>
      </c>
      <c r="M112">
        <v>1.27</v>
      </c>
    </row>
    <row r="113" spans="3:13">
      <c r="C113">
        <v>10</v>
      </c>
      <c r="D113">
        <v>1.33</v>
      </c>
      <c r="E113">
        <v>0.5</v>
      </c>
      <c r="F113">
        <v>0.22</v>
      </c>
      <c r="G113">
        <v>0</v>
      </c>
      <c r="H113">
        <v>-0.26</v>
      </c>
      <c r="I113">
        <v>-0.28999999999999998</v>
      </c>
      <c r="J113">
        <v>-0.24</v>
      </c>
      <c r="K113">
        <v>-0.17</v>
      </c>
      <c r="L113">
        <v>0.73</v>
      </c>
      <c r="M113">
        <v>1.68</v>
      </c>
    </row>
    <row r="114" spans="3:13">
      <c r="C114">
        <v>11</v>
      </c>
      <c r="D114">
        <v>0.65</v>
      </c>
      <c r="E114">
        <v>0.23</v>
      </c>
      <c r="F114">
        <v>0.06</v>
      </c>
      <c r="G114">
        <v>0</v>
      </c>
      <c r="H114">
        <v>-0.24</v>
      </c>
      <c r="I114">
        <v>-0.28000000000000003</v>
      </c>
      <c r="J114">
        <v>-0.25</v>
      </c>
      <c r="K114">
        <v>-0.19</v>
      </c>
      <c r="L114">
        <v>0.59</v>
      </c>
      <c r="M114">
        <v>1.41</v>
      </c>
    </row>
    <row r="115" spans="3:13">
      <c r="C115">
        <v>12</v>
      </c>
      <c r="D115">
        <v>1.27</v>
      </c>
      <c r="E115">
        <v>0.46</v>
      </c>
      <c r="F115">
        <v>0.19</v>
      </c>
      <c r="G115">
        <v>0.01</v>
      </c>
      <c r="H115">
        <v>-0.22</v>
      </c>
      <c r="I115">
        <v>-0.27</v>
      </c>
      <c r="J115">
        <v>-0.27</v>
      </c>
      <c r="K115">
        <v>-0.19</v>
      </c>
      <c r="L115">
        <v>0.61</v>
      </c>
      <c r="M115">
        <v>1.56</v>
      </c>
    </row>
    <row r="116" spans="3:13">
      <c r="C116">
        <v>13</v>
      </c>
      <c r="D116">
        <v>0.85</v>
      </c>
      <c r="E116">
        <v>0.4</v>
      </c>
      <c r="F116">
        <v>0.17</v>
      </c>
      <c r="G116">
        <v>7.0000000000000007E-2</v>
      </c>
      <c r="H116">
        <v>-0.15</v>
      </c>
      <c r="I116">
        <v>-0.22</v>
      </c>
      <c r="J116">
        <v>-0.25</v>
      </c>
      <c r="K116">
        <v>-0.2</v>
      </c>
      <c r="L116">
        <v>0.64</v>
      </c>
      <c r="M116">
        <v>1.47</v>
      </c>
    </row>
    <row r="117" spans="3:13">
      <c r="C117">
        <v>14</v>
      </c>
      <c r="D117">
        <v>0.51</v>
      </c>
      <c r="E117">
        <v>0.43</v>
      </c>
      <c r="F117">
        <v>0.22</v>
      </c>
      <c r="G117">
        <v>0.09</v>
      </c>
      <c r="H117">
        <v>-0.08</v>
      </c>
      <c r="I117">
        <v>-0.13</v>
      </c>
      <c r="J117">
        <v>-0.22</v>
      </c>
      <c r="K117">
        <v>-0.14000000000000001</v>
      </c>
      <c r="L117">
        <v>0.45</v>
      </c>
      <c r="M117">
        <v>1.05</v>
      </c>
    </row>
    <row r="118" spans="3:13">
      <c r="C118">
        <v>15</v>
      </c>
      <c r="D118">
        <v>0.63</v>
      </c>
      <c r="E118">
        <v>0.43</v>
      </c>
      <c r="F118">
        <v>0.2</v>
      </c>
      <c r="G118">
        <v>0.05</v>
      </c>
      <c r="H118">
        <v>-0.13</v>
      </c>
      <c r="I118">
        <v>-0.17</v>
      </c>
      <c r="J118">
        <v>-0.22</v>
      </c>
      <c r="K118">
        <v>-0.08</v>
      </c>
      <c r="L118">
        <v>0.55000000000000004</v>
      </c>
      <c r="M118">
        <v>1.25</v>
      </c>
    </row>
    <row r="119" spans="3:13">
      <c r="C119">
        <v>16</v>
      </c>
      <c r="D119">
        <v>0.54</v>
      </c>
      <c r="E119">
        <v>0.32</v>
      </c>
      <c r="F119">
        <v>0.22</v>
      </c>
      <c r="G119">
        <v>0.03</v>
      </c>
      <c r="H119">
        <v>-0.12</v>
      </c>
      <c r="I119">
        <v>-0.18</v>
      </c>
      <c r="J119">
        <v>-0.23</v>
      </c>
      <c r="K119">
        <v>-0.03</v>
      </c>
      <c r="L119">
        <v>0.53</v>
      </c>
      <c r="M119">
        <v>1.1599999999999999</v>
      </c>
    </row>
    <row r="120" spans="3:13">
      <c r="C120">
        <v>17</v>
      </c>
      <c r="D120">
        <v>0.72</v>
      </c>
      <c r="E120">
        <v>0.28000000000000003</v>
      </c>
      <c r="F120">
        <v>0.25</v>
      </c>
      <c r="G120">
        <v>0.11</v>
      </c>
      <c r="H120">
        <v>-0.12</v>
      </c>
      <c r="I120">
        <v>-0.2</v>
      </c>
      <c r="J120">
        <v>-0.25</v>
      </c>
      <c r="K120">
        <v>0.13</v>
      </c>
      <c r="L120">
        <v>0.77</v>
      </c>
      <c r="M120">
        <v>1.46</v>
      </c>
    </row>
    <row r="121" spans="3:13">
      <c r="C121">
        <v>18</v>
      </c>
      <c r="D121">
        <v>0.32</v>
      </c>
      <c r="E121">
        <v>0.14000000000000001</v>
      </c>
      <c r="F121">
        <v>0.17</v>
      </c>
      <c r="G121">
        <v>7.0000000000000007E-2</v>
      </c>
      <c r="H121">
        <v>-0.08</v>
      </c>
      <c r="I121">
        <v>-0.17</v>
      </c>
      <c r="J121">
        <v>-0.27</v>
      </c>
      <c r="K121">
        <v>0.06</v>
      </c>
      <c r="L121">
        <v>0.65</v>
      </c>
      <c r="M121">
        <v>1.1599999999999999</v>
      </c>
    </row>
    <row r="122" spans="3:13">
      <c r="C122">
        <v>19</v>
      </c>
      <c r="D122">
        <v>0.92</v>
      </c>
      <c r="E122">
        <v>0.39</v>
      </c>
      <c r="F122">
        <v>-0.08</v>
      </c>
      <c r="G122">
        <v>-0.03</v>
      </c>
      <c r="H122">
        <v>-0.31</v>
      </c>
      <c r="I122">
        <v>-0.39</v>
      </c>
      <c r="J122">
        <v>-0.28999999999999998</v>
      </c>
      <c r="K122">
        <v>-0.42</v>
      </c>
      <c r="L122">
        <v>0.77</v>
      </c>
      <c r="M122">
        <v>1.17</v>
      </c>
    </row>
    <row r="123" spans="3:13">
      <c r="C123">
        <v>20</v>
      </c>
      <c r="D123">
        <v>0.96</v>
      </c>
      <c r="E123">
        <v>0.39</v>
      </c>
      <c r="F123">
        <v>-0.09</v>
      </c>
      <c r="G123">
        <v>-0.03</v>
      </c>
      <c r="H123">
        <v>-0.28999999999999998</v>
      </c>
      <c r="I123">
        <v>-0.37</v>
      </c>
      <c r="J123">
        <v>-0.27</v>
      </c>
      <c r="K123">
        <v>-0.43</v>
      </c>
      <c r="L123">
        <v>0.67</v>
      </c>
      <c r="M123">
        <v>1.28</v>
      </c>
    </row>
    <row r="124" spans="3:13">
      <c r="C124">
        <v>21</v>
      </c>
      <c r="D124">
        <v>0.95</v>
      </c>
      <c r="E124">
        <v>0.39</v>
      </c>
      <c r="F124">
        <v>-0.1</v>
      </c>
      <c r="G124">
        <v>-0.04</v>
      </c>
      <c r="H124">
        <v>-0.32</v>
      </c>
      <c r="I124">
        <v>-0.4</v>
      </c>
      <c r="J124">
        <v>-0.28000000000000003</v>
      </c>
      <c r="K124">
        <v>-0.42</v>
      </c>
      <c r="L124">
        <v>0.66</v>
      </c>
      <c r="M124">
        <v>1.32</v>
      </c>
    </row>
    <row r="125" spans="3:13">
      <c r="C125">
        <v>22</v>
      </c>
      <c r="D125">
        <v>0.8</v>
      </c>
      <c r="E125">
        <v>0.34</v>
      </c>
      <c r="F125">
        <v>-0.12</v>
      </c>
      <c r="G125">
        <v>-0.03</v>
      </c>
      <c r="H125">
        <v>-0.3</v>
      </c>
      <c r="I125">
        <v>-0.39</v>
      </c>
      <c r="J125">
        <v>-0.28999999999999998</v>
      </c>
      <c r="K125">
        <v>-0.45</v>
      </c>
      <c r="L125">
        <v>0.62</v>
      </c>
      <c r="M125">
        <v>1.2</v>
      </c>
    </row>
    <row r="126" spans="3:13">
      <c r="C126">
        <v>23</v>
      </c>
      <c r="D126">
        <v>0.94</v>
      </c>
      <c r="E126">
        <v>0.43</v>
      </c>
      <c r="F126">
        <v>-0.08</v>
      </c>
      <c r="G126">
        <v>-0.04</v>
      </c>
      <c r="H126">
        <v>-0.3</v>
      </c>
      <c r="I126">
        <v>-0.38</v>
      </c>
      <c r="J126">
        <v>-0.28000000000000003</v>
      </c>
      <c r="K126">
        <v>-0.46</v>
      </c>
      <c r="L126">
        <v>0.56999999999999995</v>
      </c>
      <c r="M126">
        <v>1.19</v>
      </c>
    </row>
    <row r="127" spans="3:13">
      <c r="C127">
        <v>24</v>
      </c>
      <c r="D127">
        <v>0.72</v>
      </c>
      <c r="E127">
        <v>0.37</v>
      </c>
      <c r="F127">
        <v>-0.08</v>
      </c>
      <c r="G127">
        <v>-0.03</v>
      </c>
      <c r="H127">
        <v>-0.3</v>
      </c>
      <c r="I127">
        <v>-0.39</v>
      </c>
      <c r="J127">
        <v>-0.28000000000000003</v>
      </c>
      <c r="K127">
        <v>-0.45</v>
      </c>
      <c r="L127">
        <v>0.6</v>
      </c>
      <c r="M127">
        <v>1.1599999999999999</v>
      </c>
    </row>
    <row r="128" spans="3:13">
      <c r="C128">
        <v>25</v>
      </c>
      <c r="D128">
        <v>0.6</v>
      </c>
      <c r="E128">
        <v>0.25</v>
      </c>
      <c r="F128">
        <v>-0.15</v>
      </c>
      <c r="G128">
        <v>-0.04</v>
      </c>
      <c r="H128">
        <v>-0.31</v>
      </c>
      <c r="I128">
        <v>-0.4</v>
      </c>
      <c r="J128">
        <v>-0.31</v>
      </c>
      <c r="K128">
        <v>-0.47</v>
      </c>
      <c r="L128">
        <v>0.55000000000000004</v>
      </c>
      <c r="M128">
        <v>0.94</v>
      </c>
    </row>
    <row r="129" spans="3:13">
      <c r="C129">
        <v>26</v>
      </c>
      <c r="D129">
        <v>0.75</v>
      </c>
      <c r="E129">
        <v>0.27</v>
      </c>
      <c r="F129">
        <v>-0.14000000000000001</v>
      </c>
      <c r="G129">
        <v>-0.04</v>
      </c>
      <c r="H129">
        <v>-0.3</v>
      </c>
      <c r="I129">
        <v>-0.41</v>
      </c>
      <c r="J129">
        <v>-0.31</v>
      </c>
      <c r="K129">
        <v>-0.43</v>
      </c>
      <c r="L129">
        <v>0.6</v>
      </c>
      <c r="M129">
        <v>1.1299999999999999</v>
      </c>
    </row>
    <row r="130" spans="3:13">
      <c r="C130">
        <v>27</v>
      </c>
      <c r="D130">
        <v>0.84</v>
      </c>
      <c r="E130">
        <v>0.3</v>
      </c>
      <c r="F130">
        <v>-0.11</v>
      </c>
      <c r="G130">
        <v>-0.03</v>
      </c>
      <c r="H130">
        <v>-0.3</v>
      </c>
      <c r="I130">
        <v>-0.4</v>
      </c>
      <c r="J130">
        <v>-0.28999999999999998</v>
      </c>
      <c r="K130">
        <v>-0.4</v>
      </c>
      <c r="L130">
        <v>0.69</v>
      </c>
      <c r="M130">
        <v>1.29</v>
      </c>
    </row>
    <row r="131" spans="3:13">
      <c r="C131">
        <v>28</v>
      </c>
      <c r="D131">
        <v>0.77</v>
      </c>
      <c r="E131">
        <v>0.25</v>
      </c>
      <c r="F131">
        <v>-0.13</v>
      </c>
      <c r="G131">
        <v>-0.01</v>
      </c>
      <c r="H131">
        <v>-0.25</v>
      </c>
      <c r="I131">
        <v>-0.38</v>
      </c>
      <c r="J131">
        <v>-0.31</v>
      </c>
      <c r="K131">
        <v>-0.42</v>
      </c>
      <c r="L131">
        <v>0.66</v>
      </c>
      <c r="M131">
        <v>1.21</v>
      </c>
    </row>
    <row r="132" spans="3:13">
      <c r="C132">
        <v>29</v>
      </c>
      <c r="D132">
        <v>0.75</v>
      </c>
      <c r="E132">
        <v>0.31</v>
      </c>
      <c r="F132">
        <v>-0.09</v>
      </c>
      <c r="G132">
        <v>0</v>
      </c>
      <c r="H132">
        <v>-0.23</v>
      </c>
      <c r="I132">
        <v>-0.35</v>
      </c>
      <c r="J132">
        <v>-0.27</v>
      </c>
      <c r="K132">
        <v>-0.41</v>
      </c>
      <c r="L132">
        <v>0.65</v>
      </c>
      <c r="M132">
        <v>1.26</v>
      </c>
    </row>
    <row r="133" spans="3:13">
      <c r="C133">
        <v>30</v>
      </c>
      <c r="D133">
        <v>0.68</v>
      </c>
      <c r="E133">
        <v>0.23</v>
      </c>
      <c r="F133">
        <v>-0.13</v>
      </c>
      <c r="G133">
        <v>0</v>
      </c>
      <c r="H133">
        <v>-0.2</v>
      </c>
      <c r="I133">
        <v>-0.32</v>
      </c>
      <c r="J133">
        <v>-0.28000000000000003</v>
      </c>
      <c r="K133">
        <v>-0.44</v>
      </c>
      <c r="L133">
        <v>0.59</v>
      </c>
      <c r="M133">
        <v>1.07</v>
      </c>
    </row>
    <row r="134" spans="3:13">
      <c r="C134">
        <v>31</v>
      </c>
      <c r="D134">
        <v>0.73</v>
      </c>
      <c r="E134">
        <v>0.28000000000000003</v>
      </c>
      <c r="F134">
        <v>-0.11</v>
      </c>
      <c r="G134">
        <v>0</v>
      </c>
      <c r="H134">
        <v>-0.22</v>
      </c>
      <c r="I134">
        <v>-0.34</v>
      </c>
      <c r="J134">
        <v>-0.28000000000000003</v>
      </c>
      <c r="K134">
        <v>-0.41</v>
      </c>
      <c r="L134">
        <v>0.66</v>
      </c>
      <c r="M134">
        <v>1.18</v>
      </c>
    </row>
    <row r="135" spans="3:13">
      <c r="C135">
        <v>32</v>
      </c>
      <c r="D135">
        <v>0.64</v>
      </c>
      <c r="E135">
        <v>0.24</v>
      </c>
      <c r="F135">
        <v>-0.12</v>
      </c>
      <c r="G135">
        <v>-0.02</v>
      </c>
      <c r="H135">
        <v>-0.21</v>
      </c>
      <c r="I135">
        <v>-0.34</v>
      </c>
      <c r="J135">
        <v>-0.28000000000000003</v>
      </c>
      <c r="K135">
        <v>-0.45</v>
      </c>
      <c r="L135">
        <v>0.55000000000000004</v>
      </c>
      <c r="M135">
        <v>0.97</v>
      </c>
    </row>
    <row r="136" spans="3:13">
      <c r="C136">
        <v>33</v>
      </c>
      <c r="D136">
        <v>0.78</v>
      </c>
      <c r="E136">
        <v>0.32</v>
      </c>
      <c r="F136">
        <v>-0.09</v>
      </c>
      <c r="G136">
        <v>-0.01</v>
      </c>
      <c r="H136">
        <v>-0.23</v>
      </c>
      <c r="I136">
        <v>-0.35</v>
      </c>
      <c r="J136">
        <v>-0.28000000000000003</v>
      </c>
      <c r="K136">
        <v>-0.43</v>
      </c>
      <c r="L136">
        <v>0.62</v>
      </c>
      <c r="M136">
        <v>1.22</v>
      </c>
    </row>
    <row r="137" spans="3:13">
      <c r="C137">
        <v>34</v>
      </c>
      <c r="D137">
        <v>0.7</v>
      </c>
      <c r="E137">
        <v>0.26</v>
      </c>
      <c r="F137">
        <v>-0.12</v>
      </c>
      <c r="G137">
        <v>0</v>
      </c>
      <c r="H137">
        <v>-0.23</v>
      </c>
      <c r="I137">
        <v>-0.36</v>
      </c>
      <c r="J137">
        <v>-0.28000000000000003</v>
      </c>
      <c r="K137">
        <v>-0.43</v>
      </c>
      <c r="L137">
        <v>0.61</v>
      </c>
      <c r="M137">
        <v>1.1100000000000001</v>
      </c>
    </row>
    <row r="138" spans="3:13">
      <c r="C138">
        <v>35</v>
      </c>
      <c r="D138">
        <v>0.82</v>
      </c>
      <c r="E138">
        <v>0.34</v>
      </c>
      <c r="F138">
        <v>-0.09</v>
      </c>
      <c r="G138">
        <v>-0.01</v>
      </c>
      <c r="H138">
        <v>-0.24</v>
      </c>
      <c r="I138">
        <v>-0.36</v>
      </c>
      <c r="J138">
        <v>-0.28999999999999998</v>
      </c>
      <c r="K138">
        <v>-0.41</v>
      </c>
      <c r="L138">
        <v>0.65</v>
      </c>
      <c r="M138">
        <v>1.21</v>
      </c>
    </row>
    <row r="139" spans="3:13">
      <c r="C139">
        <v>36</v>
      </c>
      <c r="D139">
        <v>0.86</v>
      </c>
      <c r="E139">
        <v>0.38</v>
      </c>
      <c r="F139">
        <v>-0.1</v>
      </c>
      <c r="G139">
        <v>-0.02</v>
      </c>
      <c r="H139">
        <v>-0.25</v>
      </c>
      <c r="I139">
        <v>-0.37</v>
      </c>
      <c r="J139">
        <v>-0.3</v>
      </c>
      <c r="K139">
        <v>-0.42</v>
      </c>
      <c r="L139">
        <v>0.62</v>
      </c>
      <c r="M139">
        <v>1.18</v>
      </c>
    </row>
    <row r="140" spans="3:13">
      <c r="C140">
        <v>37</v>
      </c>
      <c r="D140">
        <v>0.94</v>
      </c>
      <c r="E140">
        <v>0.38</v>
      </c>
      <c r="F140">
        <v>-7.0000000000000007E-2</v>
      </c>
      <c r="G140">
        <v>-0.03</v>
      </c>
      <c r="H140">
        <v>-0.27</v>
      </c>
      <c r="I140">
        <v>-0.39</v>
      </c>
      <c r="J140">
        <v>-0.28999999999999998</v>
      </c>
      <c r="K140">
        <v>-0.41</v>
      </c>
      <c r="L140">
        <v>0.63</v>
      </c>
      <c r="M140">
        <v>1.3</v>
      </c>
    </row>
    <row r="141" spans="3:13">
      <c r="C141">
        <v>38</v>
      </c>
      <c r="D141">
        <v>1.06</v>
      </c>
      <c r="E141">
        <v>0.44</v>
      </c>
      <c r="F141">
        <v>-0.03</v>
      </c>
      <c r="G141">
        <v>-0.02</v>
      </c>
      <c r="H141">
        <v>-0.28999999999999998</v>
      </c>
      <c r="I141">
        <v>-0.4</v>
      </c>
      <c r="J141">
        <v>-0.28000000000000003</v>
      </c>
      <c r="K141">
        <v>-0.4</v>
      </c>
      <c r="L141">
        <v>0.66</v>
      </c>
      <c r="M141">
        <v>1.32</v>
      </c>
    </row>
    <row r="142" spans="3:13">
      <c r="C142" s="1" t="s">
        <v>157</v>
      </c>
      <c r="D142" s="1">
        <f>STDEV(D104:D141)</f>
        <v>0.29485488390131009</v>
      </c>
      <c r="E142" s="1">
        <f t="shared" ref="E142:M142" si="2">STDEV(E104:E141)</f>
        <v>0.10502861494528856</v>
      </c>
      <c r="F142" s="1">
        <f t="shared" si="2"/>
        <v>0.14475859140869232</v>
      </c>
      <c r="G142" s="1">
        <f t="shared" si="2"/>
        <v>4.3444344802354103E-2</v>
      </c>
      <c r="H142" s="1">
        <f t="shared" si="2"/>
        <v>6.3586502052269442E-2</v>
      </c>
      <c r="I142" s="1">
        <f t="shared" si="2"/>
        <v>8.0385362743384467E-2</v>
      </c>
      <c r="J142" s="1">
        <f t="shared" si="2"/>
        <v>2.8043098308339117E-2</v>
      </c>
      <c r="K142" s="1">
        <f t="shared" si="2"/>
        <v>0.16036498200595273</v>
      </c>
      <c r="L142" s="1">
        <f t="shared" si="2"/>
        <v>9.4200234662799281E-2</v>
      </c>
      <c r="M142" s="1">
        <f t="shared" si="2"/>
        <v>0.23008641459076148</v>
      </c>
    </row>
    <row r="146" spans="3:13">
      <c r="C146" t="s">
        <v>158</v>
      </c>
      <c r="D146" t="s">
        <v>97</v>
      </c>
      <c r="E146" t="s">
        <v>98</v>
      </c>
      <c r="F146" t="s">
        <v>99</v>
      </c>
      <c r="G146" t="s">
        <v>100</v>
      </c>
      <c r="H146" t="s">
        <v>101</v>
      </c>
      <c r="I146" t="s">
        <v>102</v>
      </c>
      <c r="J146" t="s">
        <v>103</v>
      </c>
      <c r="K146" t="s">
        <v>104</v>
      </c>
      <c r="L146" t="s">
        <v>105</v>
      </c>
      <c r="M146" t="s">
        <v>106</v>
      </c>
    </row>
    <row r="147" spans="3:13">
      <c r="C147" t="s">
        <v>46</v>
      </c>
      <c r="D147">
        <v>0.32793643849427156</v>
      </c>
      <c r="E147">
        <v>0.13830452279531988</v>
      </c>
      <c r="F147">
        <v>0.20570329640977134</v>
      </c>
      <c r="G147">
        <v>4.6601832251862915E-2</v>
      </c>
      <c r="H147">
        <v>6.7641115549793532E-2</v>
      </c>
      <c r="I147">
        <v>7.7159508445750175E-2</v>
      </c>
      <c r="J147">
        <v>2.0624854311839139E-2</v>
      </c>
      <c r="K147">
        <v>0.3258966919840609</v>
      </c>
      <c r="L147">
        <v>9.0098236984373095E-2</v>
      </c>
      <c r="M147">
        <v>0.17691353095764212</v>
      </c>
    </row>
    <row r="148" spans="3:13">
      <c r="C148" t="s">
        <v>54</v>
      </c>
      <c r="D148">
        <v>0.34112897027220429</v>
      </c>
      <c r="E148">
        <v>0.12129113100939599</v>
      </c>
      <c r="F148">
        <v>6.633201261409058E-2</v>
      </c>
      <c r="G148">
        <v>4.273952113286561E-2</v>
      </c>
      <c r="H148">
        <v>9.6899366249151409E-2</v>
      </c>
      <c r="I148">
        <v>0.15080637951547046</v>
      </c>
      <c r="J148">
        <v>0.16277068185577803</v>
      </c>
      <c r="K148">
        <v>0.18774488282145327</v>
      </c>
      <c r="L148">
        <v>0.17379548841921008</v>
      </c>
      <c r="M148">
        <v>0.31682307203604815</v>
      </c>
    </row>
    <row r="149" spans="3:13">
      <c r="C149" t="s">
        <v>47</v>
      </c>
      <c r="D149">
        <v>0.29485488390131009</v>
      </c>
      <c r="E149">
        <v>0.10502861494528856</v>
      </c>
      <c r="F149">
        <v>0.14475859140869232</v>
      </c>
      <c r="G149">
        <v>4.3444344802354103E-2</v>
      </c>
      <c r="H149">
        <v>6.3586502052269442E-2</v>
      </c>
      <c r="I149">
        <v>8.0385362743384467E-2</v>
      </c>
      <c r="J149">
        <v>2.8043098308339117E-2</v>
      </c>
      <c r="K149">
        <v>0.16036498200595273</v>
      </c>
      <c r="L149">
        <v>9.4200234662799281E-2</v>
      </c>
      <c r="M149">
        <v>0.23008641459076148</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27.xml><?xml version="1.0" encoding="utf-8"?>
<worksheet xmlns="http://schemas.openxmlformats.org/spreadsheetml/2006/main" xmlns:r="http://schemas.openxmlformats.org/officeDocument/2006/relationships">
  <dimension ref="A1"/>
  <sheetViews>
    <sheetView tabSelected="1" workbookViewId="0">
      <selection activeCell="P12" sqref="P12"/>
    </sheetView>
  </sheetViews>
  <sheetFormatPr baseColWidth="10" defaultRowHeight="15"/>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dimension ref="A1:L39"/>
  <sheetViews>
    <sheetView topLeftCell="A11" zoomScale="85" zoomScaleNormal="85" workbookViewId="0">
      <selection activeCell="C31" sqref="C31:L31"/>
    </sheetView>
  </sheetViews>
  <sheetFormatPr baseColWidth="10" defaultRowHeight="15"/>
  <sheetData>
    <row r="1" spans="1:12" ht="15.75">
      <c r="A1">
        <v>0.46733820729745601</v>
      </c>
      <c r="B1" s="32" t="s">
        <v>77</v>
      </c>
      <c r="C1" s="32" t="s">
        <v>78</v>
      </c>
      <c r="D1" s="32" t="s">
        <v>79</v>
      </c>
      <c r="F1" s="49" t="s">
        <v>126</v>
      </c>
    </row>
    <row r="2" spans="1:12">
      <c r="A2" s="31">
        <f>SQRT(20)</f>
        <v>4.4721359549995796</v>
      </c>
    </row>
    <row r="4" spans="1:12">
      <c r="A4">
        <f>2.1/SQRT(18)</f>
        <v>0.49497474683058335</v>
      </c>
    </row>
    <row r="5" spans="1:12" ht="21">
      <c r="E5" s="19" t="s">
        <v>47</v>
      </c>
      <c r="F5" s="3" t="s">
        <v>21</v>
      </c>
      <c r="G5" s="3"/>
    </row>
    <row r="7" spans="1:12">
      <c r="B7" t="s">
        <v>20</v>
      </c>
      <c r="C7" t="s">
        <v>0</v>
      </c>
      <c r="D7" t="s">
        <v>1</v>
      </c>
      <c r="E7" t="s">
        <v>2</v>
      </c>
      <c r="F7" t="s">
        <v>3</v>
      </c>
      <c r="G7" t="s">
        <v>4</v>
      </c>
      <c r="H7" t="s">
        <v>5</v>
      </c>
      <c r="I7" t="s">
        <v>6</v>
      </c>
      <c r="J7" t="s">
        <v>7</v>
      </c>
      <c r="K7" t="s">
        <v>8</v>
      </c>
      <c r="L7" t="s">
        <v>9</v>
      </c>
    </row>
    <row r="8" spans="1:12">
      <c r="B8">
        <v>1</v>
      </c>
      <c r="C8">
        <v>-0.15</v>
      </c>
      <c r="D8">
        <v>0</v>
      </c>
      <c r="E8">
        <v>-0.15</v>
      </c>
      <c r="F8">
        <v>-0.09</v>
      </c>
      <c r="G8">
        <v>-0.27</v>
      </c>
      <c r="H8">
        <v>-0.28999999999999998</v>
      </c>
      <c r="I8">
        <v>-0.28999999999999998</v>
      </c>
      <c r="J8">
        <v>-0.44</v>
      </c>
      <c r="K8">
        <v>0.32</v>
      </c>
      <c r="L8">
        <v>0.74</v>
      </c>
    </row>
    <row r="9" spans="1:12">
      <c r="B9">
        <v>2</v>
      </c>
      <c r="C9">
        <v>0.89</v>
      </c>
      <c r="D9">
        <v>0.37</v>
      </c>
      <c r="E9">
        <v>0.16</v>
      </c>
      <c r="F9">
        <v>0.02</v>
      </c>
      <c r="G9">
        <v>-0.22</v>
      </c>
      <c r="H9">
        <v>-0.24</v>
      </c>
      <c r="I9">
        <v>-0.21</v>
      </c>
      <c r="J9">
        <v>-0.19</v>
      </c>
      <c r="K9">
        <v>0.55000000000000004</v>
      </c>
      <c r="L9">
        <v>1.42</v>
      </c>
    </row>
    <row r="10" spans="1:12">
      <c r="B10">
        <v>3</v>
      </c>
      <c r="C10">
        <v>0.93</v>
      </c>
      <c r="D10">
        <v>0.36</v>
      </c>
      <c r="E10">
        <v>0.18</v>
      </c>
      <c r="F10">
        <v>0.06</v>
      </c>
      <c r="G10">
        <v>-0.2</v>
      </c>
      <c r="H10">
        <v>-0.24</v>
      </c>
      <c r="I10">
        <v>-0.24</v>
      </c>
      <c r="J10">
        <v>-0.2</v>
      </c>
      <c r="K10">
        <v>0.57999999999999996</v>
      </c>
      <c r="L10">
        <v>1.33</v>
      </c>
    </row>
    <row r="11" spans="1:12">
      <c r="B11">
        <v>4</v>
      </c>
      <c r="C11">
        <v>1.45</v>
      </c>
      <c r="D11">
        <v>0.53</v>
      </c>
      <c r="E11">
        <v>0.23</v>
      </c>
      <c r="F11">
        <v>0.05</v>
      </c>
      <c r="G11">
        <v>-0.22</v>
      </c>
      <c r="H11">
        <v>-0.26</v>
      </c>
      <c r="I11">
        <v>-0.23</v>
      </c>
      <c r="J11">
        <v>-0.12</v>
      </c>
      <c r="K11">
        <v>0.75</v>
      </c>
      <c r="L11">
        <v>1.98</v>
      </c>
    </row>
    <row r="12" spans="1:12">
      <c r="B12">
        <v>5</v>
      </c>
      <c r="C12">
        <v>1.4</v>
      </c>
      <c r="D12">
        <v>0.48</v>
      </c>
      <c r="E12">
        <v>0.2</v>
      </c>
      <c r="F12">
        <v>0.05</v>
      </c>
      <c r="G12">
        <v>-0.2</v>
      </c>
      <c r="H12">
        <v>-0.26</v>
      </c>
      <c r="I12">
        <v>-0.24</v>
      </c>
      <c r="J12">
        <v>-0.15</v>
      </c>
      <c r="K12">
        <v>0.68</v>
      </c>
      <c r="L12">
        <v>1.75</v>
      </c>
    </row>
    <row r="13" spans="1:12">
      <c r="B13">
        <v>6</v>
      </c>
      <c r="C13">
        <v>1.26</v>
      </c>
      <c r="D13">
        <v>0.45</v>
      </c>
      <c r="E13">
        <v>0.19</v>
      </c>
      <c r="F13">
        <v>-0.05</v>
      </c>
      <c r="G13">
        <v>-0.24</v>
      </c>
      <c r="H13">
        <v>-0.28000000000000003</v>
      </c>
      <c r="I13">
        <v>-0.25</v>
      </c>
      <c r="J13">
        <v>-0.32</v>
      </c>
      <c r="K13">
        <v>0.57999999999999996</v>
      </c>
      <c r="L13">
        <v>1.59</v>
      </c>
    </row>
    <row r="14" spans="1:12">
      <c r="B14">
        <v>7</v>
      </c>
      <c r="C14">
        <v>0.75</v>
      </c>
      <c r="D14">
        <v>0.25</v>
      </c>
      <c r="E14">
        <v>0.04</v>
      </c>
      <c r="F14">
        <v>-0.03</v>
      </c>
      <c r="G14">
        <v>-0.24</v>
      </c>
      <c r="H14">
        <v>-0.27</v>
      </c>
      <c r="I14">
        <v>-0.27</v>
      </c>
      <c r="J14">
        <v>-0.28999999999999998</v>
      </c>
      <c r="K14">
        <v>0.46</v>
      </c>
      <c r="L14">
        <v>1.28</v>
      </c>
    </row>
    <row r="15" spans="1:12">
      <c r="B15">
        <v>8</v>
      </c>
      <c r="C15">
        <v>0.55000000000000004</v>
      </c>
      <c r="D15">
        <v>0.22</v>
      </c>
      <c r="E15">
        <v>7.0000000000000007E-2</v>
      </c>
      <c r="F15">
        <v>-0.01</v>
      </c>
      <c r="G15">
        <v>-0.18</v>
      </c>
      <c r="H15">
        <v>-0.21</v>
      </c>
      <c r="I15">
        <v>-0.33</v>
      </c>
      <c r="J15">
        <v>-0.23</v>
      </c>
      <c r="K15">
        <v>0.42</v>
      </c>
      <c r="L15">
        <v>1.06</v>
      </c>
    </row>
    <row r="16" spans="1:12">
      <c r="B16">
        <v>9</v>
      </c>
      <c r="C16">
        <v>0.71</v>
      </c>
      <c r="D16">
        <v>0.33</v>
      </c>
      <c r="E16">
        <v>7.0000000000000007E-2</v>
      </c>
      <c r="F16">
        <v>-0.05</v>
      </c>
      <c r="G16">
        <v>-0.22</v>
      </c>
      <c r="H16">
        <v>-0.24</v>
      </c>
      <c r="I16">
        <v>-0.25</v>
      </c>
      <c r="J16">
        <v>-0.25</v>
      </c>
      <c r="K16">
        <v>0.47</v>
      </c>
      <c r="L16">
        <v>1.27</v>
      </c>
    </row>
    <row r="17" spans="2:12">
      <c r="B17">
        <v>10</v>
      </c>
      <c r="C17">
        <v>1.33</v>
      </c>
      <c r="D17">
        <v>0.5</v>
      </c>
      <c r="E17">
        <v>0.22</v>
      </c>
      <c r="F17">
        <v>0</v>
      </c>
      <c r="G17">
        <v>-0.26</v>
      </c>
      <c r="H17">
        <v>-0.28999999999999998</v>
      </c>
      <c r="I17">
        <v>-0.24</v>
      </c>
      <c r="J17">
        <v>-0.17</v>
      </c>
      <c r="K17">
        <v>0.73</v>
      </c>
      <c r="L17">
        <v>1.68</v>
      </c>
    </row>
    <row r="18" spans="2:12">
      <c r="B18">
        <v>11</v>
      </c>
      <c r="C18">
        <v>0.65</v>
      </c>
      <c r="D18">
        <v>0.23</v>
      </c>
      <c r="E18">
        <v>0.06</v>
      </c>
      <c r="F18">
        <v>0</v>
      </c>
      <c r="G18">
        <v>-0.24</v>
      </c>
      <c r="H18">
        <v>-0.28000000000000003</v>
      </c>
      <c r="I18">
        <v>-0.25</v>
      </c>
      <c r="J18">
        <v>-0.19</v>
      </c>
      <c r="K18">
        <v>0.59</v>
      </c>
      <c r="L18">
        <v>1.41</v>
      </c>
    </row>
    <row r="19" spans="2:12">
      <c r="B19">
        <v>12</v>
      </c>
      <c r="C19">
        <v>1.27</v>
      </c>
      <c r="D19">
        <v>0.46</v>
      </c>
      <c r="E19">
        <v>0.19</v>
      </c>
      <c r="F19">
        <v>0.01</v>
      </c>
      <c r="G19">
        <v>-0.22</v>
      </c>
      <c r="H19">
        <v>-0.27</v>
      </c>
      <c r="I19">
        <v>-0.27</v>
      </c>
      <c r="J19">
        <v>-0.19</v>
      </c>
      <c r="K19">
        <v>0.61</v>
      </c>
      <c r="L19">
        <v>1.56</v>
      </c>
    </row>
    <row r="20" spans="2:12">
      <c r="B20">
        <v>13</v>
      </c>
      <c r="C20">
        <v>0.85</v>
      </c>
      <c r="D20">
        <v>0.4</v>
      </c>
      <c r="E20">
        <v>0.17</v>
      </c>
      <c r="F20">
        <v>7.0000000000000007E-2</v>
      </c>
      <c r="G20">
        <v>-0.15</v>
      </c>
      <c r="H20">
        <v>-0.22</v>
      </c>
      <c r="I20">
        <v>-0.25</v>
      </c>
      <c r="J20">
        <v>-0.2</v>
      </c>
      <c r="K20">
        <v>0.64</v>
      </c>
      <c r="L20">
        <v>1.47</v>
      </c>
    </row>
    <row r="21" spans="2:12">
      <c r="B21">
        <v>14</v>
      </c>
      <c r="C21">
        <v>0.51</v>
      </c>
      <c r="D21">
        <v>0.43</v>
      </c>
      <c r="E21">
        <v>0.22</v>
      </c>
      <c r="F21">
        <v>0.09</v>
      </c>
      <c r="G21">
        <v>-0.08</v>
      </c>
      <c r="H21">
        <v>-0.13</v>
      </c>
      <c r="I21">
        <v>-0.22</v>
      </c>
      <c r="J21">
        <v>-0.14000000000000001</v>
      </c>
      <c r="K21">
        <v>0.45</v>
      </c>
      <c r="L21">
        <v>1.05</v>
      </c>
    </row>
    <row r="22" spans="2:12">
      <c r="B22">
        <v>15</v>
      </c>
      <c r="C22">
        <v>0.63</v>
      </c>
      <c r="D22">
        <v>0.43</v>
      </c>
      <c r="E22">
        <v>0.2</v>
      </c>
      <c r="F22">
        <v>0.05</v>
      </c>
      <c r="G22">
        <v>-0.13</v>
      </c>
      <c r="H22">
        <v>-0.17</v>
      </c>
      <c r="I22">
        <v>-0.22</v>
      </c>
      <c r="J22">
        <v>-0.08</v>
      </c>
      <c r="K22">
        <v>0.55000000000000004</v>
      </c>
      <c r="L22">
        <v>1.25</v>
      </c>
    </row>
    <row r="23" spans="2:12">
      <c r="B23">
        <v>16</v>
      </c>
      <c r="C23">
        <v>0.54</v>
      </c>
      <c r="D23">
        <v>0.32</v>
      </c>
      <c r="E23">
        <v>0.22</v>
      </c>
      <c r="F23">
        <v>0.03</v>
      </c>
      <c r="G23">
        <v>-0.12</v>
      </c>
      <c r="H23">
        <v>-0.18</v>
      </c>
      <c r="I23">
        <v>-0.23</v>
      </c>
      <c r="J23">
        <v>-0.03</v>
      </c>
      <c r="K23">
        <v>0.53</v>
      </c>
      <c r="L23">
        <v>1.1599999999999999</v>
      </c>
    </row>
    <row r="24" spans="2:12">
      <c r="B24">
        <v>17</v>
      </c>
      <c r="C24">
        <v>0.72</v>
      </c>
      <c r="D24">
        <v>0.28000000000000003</v>
      </c>
      <c r="E24">
        <v>0.25</v>
      </c>
      <c r="F24">
        <v>0.11</v>
      </c>
      <c r="G24">
        <v>-0.12</v>
      </c>
      <c r="H24">
        <v>-0.2</v>
      </c>
      <c r="I24">
        <v>-0.25</v>
      </c>
      <c r="J24">
        <v>0.13</v>
      </c>
      <c r="K24">
        <v>0.77</v>
      </c>
      <c r="L24">
        <v>1.46</v>
      </c>
    </row>
    <row r="25" spans="2:12">
      <c r="B25">
        <v>18</v>
      </c>
      <c r="C25">
        <v>0.32</v>
      </c>
      <c r="D25">
        <v>0.14000000000000001</v>
      </c>
      <c r="E25">
        <v>0.17</v>
      </c>
      <c r="F25">
        <v>7.0000000000000007E-2</v>
      </c>
      <c r="G25">
        <v>-0.08</v>
      </c>
      <c r="H25">
        <v>-0.17</v>
      </c>
      <c r="I25">
        <v>-0.27</v>
      </c>
      <c r="J25">
        <v>0.06</v>
      </c>
      <c r="K25">
        <v>0.65</v>
      </c>
      <c r="L25">
        <v>1.1599999999999999</v>
      </c>
    </row>
    <row r="26" spans="2:12">
      <c r="B26" s="1" t="s">
        <v>27</v>
      </c>
      <c r="C26" s="1">
        <f>SUBTOTAL(101,[MP1a])</f>
        <v>0.81166666666666676</v>
      </c>
      <c r="D26" s="1">
        <f>SUBTOTAL(101,[MP2a])</f>
        <v>0.34333333333333338</v>
      </c>
      <c r="E26" s="1">
        <f>SUBTOTAL(101,[MP3a])</f>
        <v>0.14944444444444446</v>
      </c>
      <c r="F26" s="1">
        <f>SUBTOTAL(101,[MP4a])</f>
        <v>2.1111111111111112E-2</v>
      </c>
      <c r="G26" s="1">
        <f>SUBTOTAL(101,[MP5a])</f>
        <v>-0.18833333333333335</v>
      </c>
      <c r="H26" s="1">
        <f>SUBTOTAL(101,[MP6a])</f>
        <v>-0.23333333333333334</v>
      </c>
      <c r="I26" s="1">
        <f>SUBTOTAL(101,[MP7a])</f>
        <v>-0.25055555555555553</v>
      </c>
      <c r="J26" s="1">
        <f>SUBTOTAL(101,[MP8a])</f>
        <v>-0.16666666666666669</v>
      </c>
      <c r="K26" s="1">
        <f>SUBTOTAL(101,[MP9a])</f>
        <v>0.57388888888888889</v>
      </c>
      <c r="L26" s="1">
        <f>SUBTOTAL(101,[MP10a])</f>
        <v>1.3677777777777778</v>
      </c>
    </row>
    <row r="27" spans="2:12">
      <c r="B27" s="5" t="s">
        <v>26</v>
      </c>
      <c r="C27" s="1">
        <f>STDEV(Tabelle1419[MP1a])</f>
        <v>0.4156108190858081</v>
      </c>
      <c r="D27" s="1">
        <f>STDEV(Tabelle1419[MP2a])</f>
        <v>0.13784048752090203</v>
      </c>
      <c r="E27" s="1">
        <f>STDEV(Tabelle1419[MP3a])</f>
        <v>9.8247719459969976E-2</v>
      </c>
      <c r="F27" s="1">
        <f>STDEV(Tabelle1419[MP4a])</f>
        <v>5.3455741879327438E-2</v>
      </c>
      <c r="G27" s="1">
        <f>STDEV(Tabelle1419[MP5a])</f>
        <v>6.0317785885405518E-2</v>
      </c>
      <c r="H27" s="1">
        <f>STDEV(Tabelle1419[MP6a])</f>
        <v>4.7527082062880359E-2</v>
      </c>
      <c r="I27" s="1">
        <f>STDEV(Tabelle1419[MP7a])</f>
        <v>2.8382310609877344E-2</v>
      </c>
      <c r="J27" s="1">
        <f>STDEV(Tabelle1419[MP8a])</f>
        <v>0.13217635278405179</v>
      </c>
      <c r="K27" s="1">
        <f>STDEV(Tabelle1419[MP9a])</f>
        <v>0.12059357552339342</v>
      </c>
      <c r="L27" s="1">
        <f>STDEV(Tabelle1419[MP10a])</f>
        <v>0.29073043013509225</v>
      </c>
    </row>
    <row r="28" spans="2:12" ht="15.75">
      <c r="B28" s="32" t="s">
        <v>77</v>
      </c>
      <c r="C28">
        <f t="shared" ref="C28:L28" si="0">C27/SQRT(18)</f>
        <v>9.7960409503356771E-2</v>
      </c>
      <c r="D28">
        <f t="shared" si="0"/>
        <v>3.2489314482696506E-2</v>
      </c>
      <c r="E28">
        <f t="shared" si="0"/>
        <v>2.3157209555419434E-2</v>
      </c>
      <c r="F28">
        <f t="shared" si="0"/>
        <v>1.2599639192076718E-2</v>
      </c>
      <c r="G28">
        <f t="shared" si="0"/>
        <v>1.4217038475242822E-2</v>
      </c>
      <c r="H28">
        <f t="shared" si="0"/>
        <v>1.1202240672224077E-2</v>
      </c>
      <c r="I28">
        <f t="shared" si="0"/>
        <v>6.6897747659957225E-3</v>
      </c>
      <c r="J28">
        <f t="shared" si="0"/>
        <v>3.1154265122036142E-2</v>
      </c>
      <c r="K28">
        <f t="shared" si="0"/>
        <v>2.8424178340041184E-2</v>
      </c>
      <c r="L28">
        <f t="shared" si="0"/>
        <v>6.8525819548601846E-2</v>
      </c>
    </row>
    <row r="29" spans="2:12" ht="15.75">
      <c r="B29" s="32" t="s">
        <v>78</v>
      </c>
      <c r="C29">
        <f>C27*A4</f>
        <v>0.20571685995704925</v>
      </c>
      <c r="D29">
        <f>D27*A4</f>
        <v>6.8227560413662666E-2</v>
      </c>
      <c r="E29">
        <f>E27*A4</f>
        <v>4.8630140066380813E-2</v>
      </c>
      <c r="F29">
        <f>F27*A4</f>
        <v>2.6459242303361111E-2</v>
      </c>
      <c r="G29">
        <f>G27*A4</f>
        <v>2.9855780798009931E-2</v>
      </c>
      <c r="H29">
        <f>H27*A4</f>
        <v>2.3524705411670566E-2</v>
      </c>
      <c r="I29">
        <f>I27*A4</f>
        <v>1.4048527008591018E-2</v>
      </c>
      <c r="J29">
        <f>J27*A4</f>
        <v>6.5423956756275908E-2</v>
      </c>
      <c r="K29">
        <f>K27*A4</f>
        <v>5.9690774514086491E-2</v>
      </c>
      <c r="L29">
        <f>L27*A4</f>
        <v>0.14390422105206388</v>
      </c>
    </row>
    <row r="30" spans="2:12" ht="15.75">
      <c r="B30" s="32" t="s">
        <v>79</v>
      </c>
      <c r="C30">
        <v>0.21</v>
      </c>
      <c r="D30">
        <v>7.0000000000000007E-2</v>
      </c>
      <c r="E30">
        <v>0.05</v>
      </c>
      <c r="F30">
        <v>2.7E-2</v>
      </c>
      <c r="G30">
        <v>0.03</v>
      </c>
      <c r="H30">
        <v>2.4E-2</v>
      </c>
      <c r="I30">
        <v>1.4999999999999999E-2</v>
      </c>
      <c r="J30">
        <v>7.0000000000000007E-2</v>
      </c>
      <c r="K30">
        <v>0.06</v>
      </c>
      <c r="L30">
        <v>0.15</v>
      </c>
    </row>
    <row r="31" spans="2:12" ht="15.75">
      <c r="B31" s="32" t="s">
        <v>166</v>
      </c>
      <c r="C31">
        <v>0.81</v>
      </c>
      <c r="D31">
        <v>0.34</v>
      </c>
      <c r="E31">
        <v>0.15</v>
      </c>
      <c r="F31">
        <v>2.1000000000000001E-2</v>
      </c>
      <c r="G31">
        <v>-0.19</v>
      </c>
      <c r="H31">
        <v>-0.23300000000000001</v>
      </c>
      <c r="I31">
        <v>-0.251</v>
      </c>
      <c r="J31">
        <v>-0.17</v>
      </c>
      <c r="K31">
        <v>0.56999999999999995</v>
      </c>
      <c r="L31">
        <v>1.37</v>
      </c>
    </row>
    <row r="36" spans="2:12" ht="15.75" thickBot="1">
      <c r="C36" s="11" t="s">
        <v>0</v>
      </c>
      <c r="D36" s="11" t="s">
        <v>1</v>
      </c>
      <c r="E36" s="11" t="s">
        <v>2</v>
      </c>
      <c r="F36" s="11" t="s">
        <v>3</v>
      </c>
      <c r="G36" s="11" t="s">
        <v>4</v>
      </c>
      <c r="H36" s="11" t="s">
        <v>5</v>
      </c>
      <c r="I36" s="11" t="s">
        <v>6</v>
      </c>
      <c r="J36" s="11" t="s">
        <v>7</v>
      </c>
      <c r="K36" s="11" t="s">
        <v>8</v>
      </c>
      <c r="L36" s="12" t="s">
        <v>9</v>
      </c>
    </row>
    <row r="37" spans="2:12" ht="15.75" thickTop="1">
      <c r="B37" s="13" t="s">
        <v>27</v>
      </c>
      <c r="C37" s="14">
        <f>SUBTOTAL(101,Tabelle1419[MP1a])</f>
        <v>0.81166666666666676</v>
      </c>
      <c r="D37" s="14">
        <f>SUBTOTAL(101,Tabelle1419[MP2a])</f>
        <v>0.34333333333333338</v>
      </c>
      <c r="E37" s="14">
        <f>SUBTOTAL(101,Tabelle1419[MP3a])</f>
        <v>0.14944444444444446</v>
      </c>
      <c r="F37" s="14">
        <f>SUBTOTAL(101,Tabelle1419[MP4a])</f>
        <v>2.1111111111111112E-2</v>
      </c>
      <c r="G37" s="14">
        <f>SUBTOTAL(101,Tabelle1419[MP5a])</f>
        <v>-0.18833333333333335</v>
      </c>
      <c r="H37" s="14">
        <f>SUBTOTAL(101,Tabelle1419[MP6a])</f>
        <v>-0.23333333333333334</v>
      </c>
      <c r="I37" s="14">
        <f>SUBTOTAL(101,Tabelle1419[MP7a])</f>
        <v>-0.25055555555555553</v>
      </c>
      <c r="J37" s="14">
        <f>SUBTOTAL(101,Tabelle1419[MP8a])</f>
        <v>-0.16666666666666669</v>
      </c>
      <c r="K37" s="14">
        <f>SUBTOTAL(101,Tabelle1419[MP9a])</f>
        <v>0.57388888888888889</v>
      </c>
      <c r="L37" s="15">
        <f>SUBTOTAL(101,Tabelle1419[MP10a])</f>
        <v>1.3677777777777778</v>
      </c>
    </row>
    <row r="38" spans="2:12">
      <c r="C38" s="11" t="s">
        <v>0</v>
      </c>
      <c r="D38" s="11" t="s">
        <v>1</v>
      </c>
      <c r="E38" s="11" t="s">
        <v>2</v>
      </c>
      <c r="F38" s="11" t="s">
        <v>3</v>
      </c>
      <c r="G38" s="11" t="s">
        <v>4</v>
      </c>
      <c r="H38" s="11" t="s">
        <v>5</v>
      </c>
      <c r="I38" s="11" t="s">
        <v>6</v>
      </c>
      <c r="J38" s="11" t="s">
        <v>7</v>
      </c>
      <c r="K38" s="11" t="s">
        <v>8</v>
      </c>
      <c r="L38" s="12" t="s">
        <v>9</v>
      </c>
    </row>
    <row r="39" spans="2:12">
      <c r="B39" s="5" t="s">
        <v>26</v>
      </c>
      <c r="C39" s="1">
        <f>STDEV(Tabelle1419[MP1a])</f>
        <v>0.4156108190858081</v>
      </c>
      <c r="D39" s="1">
        <f>STDEV(Tabelle1419[MP2a])</f>
        <v>0.13784048752090203</v>
      </c>
      <c r="E39" s="1">
        <f>STDEV(Tabelle1419[MP3a])</f>
        <v>9.8247719459969976E-2</v>
      </c>
      <c r="F39" s="1">
        <f>STDEV(Tabelle1419[MP4a])</f>
        <v>5.3455741879327438E-2</v>
      </c>
      <c r="G39" s="1">
        <f>STDEV(Tabelle1419[MP5a])</f>
        <v>6.0317785885405518E-2</v>
      </c>
      <c r="H39" s="1">
        <f>STDEV(Tabelle1419[MP6a])</f>
        <v>4.7527082062880359E-2</v>
      </c>
      <c r="I39" s="1">
        <f>STDEV(Tabelle1419[MP7a])</f>
        <v>2.8382310609877344E-2</v>
      </c>
      <c r="J39" s="1">
        <f>STDEV(Tabelle1419[MP8a])</f>
        <v>0.13217635278405179</v>
      </c>
      <c r="K39" s="1">
        <f>STDEV(Tabelle1419[MP9a])</f>
        <v>0.12059357552339342</v>
      </c>
      <c r="L39"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dimension ref="A1:M37"/>
  <sheetViews>
    <sheetView topLeftCell="A16" workbookViewId="0">
      <selection activeCell="A26" sqref="A26"/>
    </sheetView>
  </sheetViews>
  <sheetFormatPr baseColWidth="10" defaultRowHeight="15"/>
  <sheetData>
    <row r="1" spans="1:13" ht="15.75">
      <c r="A1">
        <v>0.46733820729745601</v>
      </c>
      <c r="B1" s="32" t="s">
        <v>77</v>
      </c>
      <c r="C1" s="32" t="s">
        <v>78</v>
      </c>
      <c r="D1" s="32" t="s">
        <v>79</v>
      </c>
    </row>
    <row r="2" spans="1:13">
      <c r="A2" s="31">
        <f>SQRT(20)</f>
        <v>4.4721359549995796</v>
      </c>
    </row>
    <row r="4" spans="1:13" ht="21">
      <c r="A4">
        <f>2.1/SQRT(18)</f>
        <v>0.49497474683058335</v>
      </c>
      <c r="F4" s="19" t="s">
        <v>47</v>
      </c>
      <c r="G4" s="3" t="s">
        <v>24</v>
      </c>
      <c r="H4" s="3"/>
      <c r="I4" s="3"/>
    </row>
    <row r="5" spans="1:13">
      <c r="A5">
        <f>1/SQRT(18)</f>
        <v>0.23570226039551587</v>
      </c>
    </row>
    <row r="6" spans="1:13">
      <c r="C6" t="s">
        <v>20</v>
      </c>
      <c r="D6" t="s">
        <v>10</v>
      </c>
      <c r="E6" t="s">
        <v>11</v>
      </c>
      <c r="F6" t="s">
        <v>13</v>
      </c>
      <c r="G6" t="s">
        <v>14</v>
      </c>
      <c r="H6" t="s">
        <v>15</v>
      </c>
      <c r="I6" t="s">
        <v>16</v>
      </c>
      <c r="J6" t="s">
        <v>12</v>
      </c>
      <c r="K6" t="s">
        <v>17</v>
      </c>
      <c r="L6" t="s">
        <v>18</v>
      </c>
      <c r="M6" t="s">
        <v>19</v>
      </c>
    </row>
    <row r="7" spans="1:13">
      <c r="C7">
        <v>1</v>
      </c>
      <c r="D7">
        <v>0.88</v>
      </c>
      <c r="E7">
        <v>-1.01</v>
      </c>
      <c r="F7">
        <v>-1.6</v>
      </c>
      <c r="G7">
        <v>-0.6</v>
      </c>
      <c r="H7">
        <v>-0.87</v>
      </c>
      <c r="I7">
        <v>-0.9</v>
      </c>
      <c r="J7">
        <v>-0.82</v>
      </c>
      <c r="K7">
        <v>-1.52</v>
      </c>
      <c r="L7">
        <v>-1.42</v>
      </c>
      <c r="M7">
        <v>0.32</v>
      </c>
    </row>
    <row r="8" spans="1:13">
      <c r="C8">
        <v>2</v>
      </c>
      <c r="D8">
        <v>0.47</v>
      </c>
      <c r="E8">
        <v>-1.1000000000000001</v>
      </c>
      <c r="F8">
        <v>-1.89</v>
      </c>
      <c r="G8">
        <v>-0.87</v>
      </c>
      <c r="H8">
        <v>-1.17</v>
      </c>
      <c r="I8">
        <v>-1.2</v>
      </c>
      <c r="J8">
        <v>-1</v>
      </c>
      <c r="K8">
        <v>-1.79</v>
      </c>
      <c r="L8">
        <v>-1.44</v>
      </c>
      <c r="M8">
        <v>0.14000000000000001</v>
      </c>
    </row>
    <row r="9" spans="1:13">
      <c r="C9">
        <v>3</v>
      </c>
      <c r="D9">
        <v>0.49</v>
      </c>
      <c r="E9">
        <v>-1.1200000000000001</v>
      </c>
      <c r="F9">
        <v>-1.9</v>
      </c>
      <c r="G9">
        <v>-0.86</v>
      </c>
      <c r="H9">
        <v>-1.17</v>
      </c>
      <c r="I9">
        <v>-1.17</v>
      </c>
      <c r="J9">
        <v>-1.01</v>
      </c>
      <c r="K9">
        <v>-1.72</v>
      </c>
      <c r="L9">
        <v>-1.41</v>
      </c>
      <c r="M9">
        <v>-0.18</v>
      </c>
    </row>
    <row r="10" spans="1:13">
      <c r="C10">
        <v>4</v>
      </c>
      <c r="D10">
        <v>0.55000000000000004</v>
      </c>
      <c r="E10">
        <v>-1.05</v>
      </c>
      <c r="F10">
        <v>-1.89</v>
      </c>
      <c r="G10">
        <v>-0.95</v>
      </c>
      <c r="H10">
        <v>-1.28</v>
      </c>
      <c r="I10">
        <v>-1.27</v>
      </c>
      <c r="J10">
        <v>-1.07</v>
      </c>
      <c r="K10">
        <v>-1.76</v>
      </c>
      <c r="L10">
        <v>-1.35</v>
      </c>
      <c r="M10">
        <v>0.2</v>
      </c>
    </row>
    <row r="11" spans="1:13">
      <c r="C11">
        <v>5</v>
      </c>
      <c r="D11">
        <v>0.68</v>
      </c>
      <c r="E11">
        <v>-1.1000000000000001</v>
      </c>
      <c r="F11">
        <v>-1.86</v>
      </c>
      <c r="G11">
        <v>-0.9</v>
      </c>
      <c r="H11">
        <v>-1.23</v>
      </c>
      <c r="I11">
        <v>-1.22</v>
      </c>
      <c r="J11">
        <v>-1.26</v>
      </c>
      <c r="K11">
        <v>-1.77</v>
      </c>
      <c r="L11">
        <v>-1.36</v>
      </c>
      <c r="M11">
        <v>0.05</v>
      </c>
    </row>
    <row r="12" spans="1:13">
      <c r="C12">
        <v>6</v>
      </c>
      <c r="D12">
        <v>0.63</v>
      </c>
      <c r="E12">
        <v>-1.1000000000000001</v>
      </c>
      <c r="F12">
        <v>-1.89</v>
      </c>
      <c r="G12">
        <v>-1.22</v>
      </c>
      <c r="H12">
        <v>-1.62</v>
      </c>
      <c r="I12">
        <v>-1.3</v>
      </c>
      <c r="J12">
        <v>-1.01</v>
      </c>
      <c r="K12">
        <v>-1.97</v>
      </c>
      <c r="L12">
        <v>-1.65</v>
      </c>
      <c r="M12">
        <v>-0.18</v>
      </c>
    </row>
    <row r="13" spans="1:13">
      <c r="C13">
        <v>7</v>
      </c>
      <c r="D13">
        <v>0.62</v>
      </c>
      <c r="E13">
        <v>-1.05</v>
      </c>
      <c r="F13">
        <v>-1.8</v>
      </c>
      <c r="G13">
        <v>-0.75</v>
      </c>
      <c r="H13">
        <v>-1.2</v>
      </c>
      <c r="I13">
        <v>-1.03</v>
      </c>
      <c r="J13">
        <v>-1.24</v>
      </c>
      <c r="K13">
        <v>-1.98</v>
      </c>
      <c r="L13">
        <v>-1.41</v>
      </c>
      <c r="M13">
        <v>-0.04</v>
      </c>
    </row>
    <row r="14" spans="1:13">
      <c r="C14">
        <v>8</v>
      </c>
      <c r="D14">
        <v>0.49</v>
      </c>
      <c r="E14">
        <v>-1.3</v>
      </c>
      <c r="F14">
        <v>-2.17</v>
      </c>
      <c r="G14">
        <v>-0.97</v>
      </c>
      <c r="H14">
        <v>-1.54</v>
      </c>
      <c r="I14">
        <v>-1.5</v>
      </c>
      <c r="J14">
        <v>-0.89</v>
      </c>
      <c r="K14">
        <v>-1.89</v>
      </c>
      <c r="L14">
        <v>-1.86</v>
      </c>
      <c r="M14">
        <v>0.08</v>
      </c>
    </row>
    <row r="15" spans="1:13">
      <c r="C15">
        <v>9</v>
      </c>
      <c r="D15">
        <v>0.39</v>
      </c>
      <c r="E15">
        <v>-1.17</v>
      </c>
      <c r="F15">
        <v>-1.81</v>
      </c>
      <c r="G15">
        <v>-0.77</v>
      </c>
      <c r="H15">
        <v>-1.08</v>
      </c>
      <c r="I15">
        <v>-1.0900000000000001</v>
      </c>
      <c r="J15">
        <v>-0.95</v>
      </c>
      <c r="K15">
        <v>-1.76</v>
      </c>
      <c r="L15">
        <v>-1.47</v>
      </c>
      <c r="M15">
        <v>0.11</v>
      </c>
    </row>
    <row r="16" spans="1:13">
      <c r="C16">
        <v>10</v>
      </c>
      <c r="D16">
        <v>0.69</v>
      </c>
      <c r="E16">
        <v>-1.05</v>
      </c>
      <c r="F16">
        <v>-1.84</v>
      </c>
      <c r="G16">
        <v>-0.93</v>
      </c>
      <c r="H16">
        <v>-1.4</v>
      </c>
      <c r="I16">
        <v>-1.27</v>
      </c>
      <c r="J16">
        <v>-1.08</v>
      </c>
      <c r="K16">
        <v>-1.76</v>
      </c>
      <c r="L16">
        <v>-1.51</v>
      </c>
      <c r="M16">
        <v>0.2</v>
      </c>
    </row>
    <row r="17" spans="3:13">
      <c r="C17">
        <v>11</v>
      </c>
      <c r="D17">
        <v>0.53</v>
      </c>
      <c r="E17">
        <v>-1.1000000000000001</v>
      </c>
      <c r="F17">
        <v>-1.86</v>
      </c>
      <c r="G17">
        <v>-0.81</v>
      </c>
      <c r="H17">
        <v>-1.1100000000000001</v>
      </c>
      <c r="I17">
        <v>-1.1200000000000001</v>
      </c>
      <c r="J17">
        <v>-0.99</v>
      </c>
      <c r="K17">
        <v>-1.78</v>
      </c>
      <c r="L17">
        <v>-1.42</v>
      </c>
      <c r="M17">
        <v>0</v>
      </c>
    </row>
    <row r="18" spans="3:13">
      <c r="C18">
        <v>12</v>
      </c>
      <c r="D18">
        <v>0.48</v>
      </c>
      <c r="E18">
        <v>-1.18</v>
      </c>
      <c r="F18">
        <v>-1.9</v>
      </c>
      <c r="G18">
        <v>-0.84</v>
      </c>
      <c r="H18">
        <v>-1.19</v>
      </c>
      <c r="I18">
        <v>-1.18</v>
      </c>
      <c r="J18">
        <v>-1.01</v>
      </c>
      <c r="K18">
        <v>-1.76</v>
      </c>
      <c r="L18">
        <v>-1.38</v>
      </c>
      <c r="M18">
        <v>0.08</v>
      </c>
    </row>
    <row r="19" spans="3:13">
      <c r="C19">
        <v>13</v>
      </c>
      <c r="D19">
        <v>-0.03</v>
      </c>
      <c r="E19">
        <v>-1.1499999999999999</v>
      </c>
      <c r="F19">
        <v>-1.89</v>
      </c>
      <c r="G19">
        <v>-0.89</v>
      </c>
      <c r="H19">
        <v>-1.19</v>
      </c>
      <c r="I19">
        <v>-1.1599999999999999</v>
      </c>
      <c r="J19">
        <v>-1</v>
      </c>
      <c r="K19">
        <v>-1.81</v>
      </c>
      <c r="L19">
        <v>1.54</v>
      </c>
      <c r="M19">
        <v>0.45</v>
      </c>
    </row>
    <row r="20" spans="3:13">
      <c r="C20">
        <v>14</v>
      </c>
      <c r="D20">
        <v>-0.64</v>
      </c>
      <c r="E20">
        <v>-1.4</v>
      </c>
      <c r="F20">
        <v>-2.06</v>
      </c>
      <c r="G20">
        <v>-0.87</v>
      </c>
      <c r="H20">
        <v>-1.1299999999999999</v>
      </c>
      <c r="I20">
        <v>-1.1299999999999999</v>
      </c>
      <c r="J20">
        <v>-0.97</v>
      </c>
      <c r="K20">
        <v>-2.04</v>
      </c>
      <c r="L20">
        <v>-1.62</v>
      </c>
      <c r="M20">
        <v>-0.6</v>
      </c>
    </row>
    <row r="21" spans="3:13">
      <c r="C21">
        <v>15</v>
      </c>
      <c r="D21">
        <v>-0.3</v>
      </c>
      <c r="E21">
        <v>-1.27</v>
      </c>
      <c r="F21">
        <v>-1.99</v>
      </c>
      <c r="G21">
        <v>-0.93</v>
      </c>
      <c r="H21">
        <v>-1.24</v>
      </c>
      <c r="I21">
        <v>-1.23</v>
      </c>
      <c r="J21">
        <v>-1.01</v>
      </c>
      <c r="K21">
        <v>-2.0499999999999998</v>
      </c>
      <c r="L21">
        <v>-1.57</v>
      </c>
      <c r="M21">
        <v>-0.18</v>
      </c>
    </row>
    <row r="22" spans="3:13">
      <c r="C22">
        <v>16</v>
      </c>
      <c r="D22">
        <v>-0.08</v>
      </c>
      <c r="E22">
        <v>-1.29</v>
      </c>
      <c r="F22">
        <v>-2.2000000000000002</v>
      </c>
      <c r="G22">
        <v>-0.88</v>
      </c>
      <c r="H22">
        <v>-1.17</v>
      </c>
      <c r="I22">
        <v>-1.17</v>
      </c>
      <c r="J22">
        <v>-1</v>
      </c>
      <c r="K22">
        <v>-2.2200000000000002</v>
      </c>
      <c r="L22">
        <v>-1.6</v>
      </c>
      <c r="M22">
        <v>-0.19</v>
      </c>
    </row>
    <row r="23" spans="3:13">
      <c r="C23">
        <v>17</v>
      </c>
      <c r="D23">
        <v>-0.12</v>
      </c>
      <c r="E23">
        <v>-1.28</v>
      </c>
      <c r="F23">
        <v>-2.2799999999999998</v>
      </c>
      <c r="G23">
        <v>-0.94</v>
      </c>
      <c r="H23">
        <v>-1.23</v>
      </c>
      <c r="I23">
        <v>-1.21</v>
      </c>
      <c r="J23">
        <v>-1.03</v>
      </c>
      <c r="K23">
        <v>-2.3199999999999998</v>
      </c>
      <c r="L23">
        <v>-1.61</v>
      </c>
      <c r="M23">
        <v>-0.21</v>
      </c>
    </row>
    <row r="24" spans="3:13">
      <c r="C24">
        <v>18</v>
      </c>
      <c r="D24">
        <v>-0.15</v>
      </c>
      <c r="E24">
        <v>-1.34</v>
      </c>
      <c r="F24">
        <v>-2.25</v>
      </c>
      <c r="G24">
        <v>-0.84</v>
      </c>
      <c r="H24">
        <v>-1.1299999999999999</v>
      </c>
      <c r="I24">
        <v>-1.1200000000000001</v>
      </c>
      <c r="J24">
        <v>-0.97</v>
      </c>
      <c r="K24">
        <v>-2.3199999999999998</v>
      </c>
      <c r="L24">
        <v>-1.65</v>
      </c>
      <c r="M24">
        <v>-0.26</v>
      </c>
    </row>
    <row r="25" spans="3:13">
      <c r="C25" s="1" t="s">
        <v>27</v>
      </c>
      <c r="D25" s="1">
        <f>SUBTOTAL(101,[MP1b])</f>
        <v>0.31</v>
      </c>
      <c r="E25" s="1">
        <f>SUBTOTAL(101,[MP2b])</f>
        <v>-1.1700000000000002</v>
      </c>
      <c r="F25" s="1">
        <f>SUBTOTAL(101,[MP3b])</f>
        <v>-1.9488888888888889</v>
      </c>
      <c r="G25" s="1">
        <f>SUBTOTAL(101,[MP4b])</f>
        <v>-0.87888888888888894</v>
      </c>
      <c r="H25" s="1">
        <f>SUBTOTAL(101,[MP5b])</f>
        <v>-1.2194444444444441</v>
      </c>
      <c r="I25" s="1">
        <f>SUBTOTAL(101,[MP6b])</f>
        <v>-1.1816666666666666</v>
      </c>
      <c r="J25" s="1">
        <f>SUBTOTAL(101,[MP7b])</f>
        <v>-1.0172222222222222</v>
      </c>
      <c r="K25" s="1">
        <f>SUBTOTAL(101,[MP8b])</f>
        <v>-1.9011111111111114</v>
      </c>
      <c r="L25" s="1">
        <f>SUBTOTAL(101,[MP9b])</f>
        <v>-1.3438888888888887</v>
      </c>
      <c r="M25" s="1">
        <f>SUBTOTAL(101,[MP10b])</f>
        <v>-1.1666666666666653E-2</v>
      </c>
    </row>
    <row r="26" spans="3:13">
      <c r="C26" s="2" t="s">
        <v>26</v>
      </c>
      <c r="D26">
        <f>STDEV(Tabelle1420[MP1b])</f>
        <v>0.41834407454376871</v>
      </c>
      <c r="E26">
        <f>STDEV(Tabelle1420[MP2b])</f>
        <v>0.11545307169887632</v>
      </c>
      <c r="F26">
        <f>STDEV(Tabelle1420[MP3b])</f>
        <v>0.17752841989180501</v>
      </c>
      <c r="G26">
        <f>STDEV(Tabelle1420[MP4b])</f>
        <v>0.12218062274830405</v>
      </c>
      <c r="H26">
        <f>STDEV(Tabelle1420[MP5b])</f>
        <v>0.16787503132923473</v>
      </c>
      <c r="I26">
        <f>STDEV(Tabelle1420[MP6b])</f>
        <v>0.12310922935727149</v>
      </c>
      <c r="J26">
        <f>STDEV(Tabelle1420[MP7b])</f>
        <v>0.10328746610114305</v>
      </c>
      <c r="K26">
        <f>STDEV(Tabelle1420[MP8b])</f>
        <v>0.21900547639912823</v>
      </c>
      <c r="L26">
        <f>STDEV(Tabelle1420[MP9b])</f>
        <v>0.73200079467080714</v>
      </c>
      <c r="M26">
        <f>STDEV(Tabelle1420[MP10b])</f>
        <v>0.2468686242661445</v>
      </c>
    </row>
    <row r="27" spans="3:13" ht="15.75">
      <c r="C27" s="32" t="s">
        <v>77</v>
      </c>
      <c r="D27">
        <f>D26/SQRT(18)</f>
        <v>9.8604643993036464E-2</v>
      </c>
      <c r="E27">
        <f>E26*A5</f>
        <v>2.7212549969030709E-2</v>
      </c>
      <c r="F27">
        <f>F26*A5</f>
        <v>4.1843849852942705E-2</v>
      </c>
      <c r="G27">
        <f>G26*A5</f>
        <v>2.879824895830705E-2</v>
      </c>
      <c r="H27">
        <f>H26*A5</f>
        <v>3.9568524348268672E-2</v>
      </c>
      <c r="I27">
        <f>I26*A5</f>
        <v>2.901712363505889E-2</v>
      </c>
      <c r="J27">
        <f>J26*A5</f>
        <v>2.4345089230564637E-2</v>
      </c>
      <c r="K27">
        <f>K26*A5</f>
        <v>5.1620085826271325E-2</v>
      </c>
      <c r="L27">
        <f>L26*A5</f>
        <v>0.17253424191522312</v>
      </c>
      <c r="M27">
        <f>M26*A5</f>
        <v>5.8187492760261562E-2</v>
      </c>
    </row>
    <row r="28" spans="3:13" ht="15.75">
      <c r="C28" s="32" t="s">
        <v>78</v>
      </c>
      <c r="D28">
        <f>D26*A4</f>
        <v>0.20706975238537662</v>
      </c>
      <c r="E28">
        <f>E26*A4</f>
        <v>5.7146354934964491E-2</v>
      </c>
      <c r="F28">
        <f>F26*A4</f>
        <v>8.7872084691179686E-2</v>
      </c>
      <c r="G28">
        <f>G26*A4</f>
        <v>6.0476322812444805E-2</v>
      </c>
      <c r="H28">
        <f>H26*A4</f>
        <v>8.3093901131364209E-2</v>
      </c>
      <c r="I28">
        <f>I26*A4</f>
        <v>6.0935959633623672E-2</v>
      </c>
      <c r="J28">
        <f>J26*A4</f>
        <v>5.1124687384185741E-2</v>
      </c>
      <c r="K28">
        <f>K26*A4</f>
        <v>0.10840218023516979</v>
      </c>
      <c r="L28">
        <f>L26*A4</f>
        <v>0.36232190802196856</v>
      </c>
      <c r="M28">
        <f>M26*A4</f>
        <v>0.12219373479654928</v>
      </c>
    </row>
    <row r="29" spans="3:13" ht="15.75">
      <c r="C29" s="32" t="s">
        <v>79</v>
      </c>
      <c r="D29">
        <v>0.21</v>
      </c>
      <c r="E29">
        <v>0.06</v>
      </c>
      <c r="F29">
        <v>0.09</v>
      </c>
      <c r="G29">
        <v>7.0000000000000007E-2</v>
      </c>
      <c r="H29">
        <v>0.09</v>
      </c>
      <c r="I29">
        <v>7.0000000000000007E-2</v>
      </c>
      <c r="J29">
        <v>0.06</v>
      </c>
      <c r="K29">
        <v>0.11</v>
      </c>
      <c r="L29">
        <v>0.4</v>
      </c>
      <c r="M29">
        <v>0.13</v>
      </c>
    </row>
    <row r="34" spans="3:13" ht="15.75" thickBot="1">
      <c r="D34" s="6" t="s">
        <v>10</v>
      </c>
      <c r="E34" s="6" t="s">
        <v>11</v>
      </c>
      <c r="F34" s="6" t="s">
        <v>13</v>
      </c>
      <c r="G34" s="6" t="s">
        <v>14</v>
      </c>
      <c r="H34" s="6" t="s">
        <v>15</v>
      </c>
      <c r="I34" s="6" t="s">
        <v>16</v>
      </c>
      <c r="J34" s="6" t="s">
        <v>12</v>
      </c>
      <c r="K34" s="6" t="s">
        <v>17</v>
      </c>
      <c r="L34" s="6" t="s">
        <v>18</v>
      </c>
      <c r="M34" s="7" t="s">
        <v>19</v>
      </c>
    </row>
    <row r="35" spans="3:13" ht="15.75" thickTop="1">
      <c r="C35" s="8" t="s">
        <v>27</v>
      </c>
      <c r="D35" s="9">
        <f>SUBTOTAL(101,Tabelle1420[MP1b])</f>
        <v>0.31</v>
      </c>
      <c r="E35" s="9">
        <f>SUBTOTAL(101,Tabelle1420[MP2b])</f>
        <v>-1.1700000000000002</v>
      </c>
      <c r="F35" s="9">
        <f>SUBTOTAL(101,Tabelle1420[MP3b])</f>
        <v>-1.9488888888888889</v>
      </c>
      <c r="G35" s="9">
        <f>SUBTOTAL(101,Tabelle1420[MP4b])</f>
        <v>-0.87888888888888894</v>
      </c>
      <c r="H35" s="9">
        <f>SUBTOTAL(101,Tabelle1420[MP5b])</f>
        <v>-1.2194444444444441</v>
      </c>
      <c r="I35" s="9">
        <f>SUBTOTAL(101,Tabelle1420[MP6b])</f>
        <v>-1.1816666666666666</v>
      </c>
      <c r="J35" s="9">
        <f>SUBTOTAL(101,Tabelle1420[MP7b])</f>
        <v>-1.0172222222222222</v>
      </c>
      <c r="K35" s="9">
        <f>SUBTOTAL(101,Tabelle1420[MP8b])</f>
        <v>-1.9011111111111114</v>
      </c>
      <c r="L35" s="9">
        <f>SUBTOTAL(101,Tabelle1420[MP9b])</f>
        <v>-1.3438888888888887</v>
      </c>
      <c r="M35" s="10">
        <f>SUBTOTAL(101,Tabelle1420[MP10b])</f>
        <v>-1.1666666666666653E-2</v>
      </c>
    </row>
    <row r="36" spans="3:13">
      <c r="D36" s="6" t="s">
        <v>10</v>
      </c>
      <c r="E36" s="6" t="s">
        <v>11</v>
      </c>
      <c r="F36" s="6" t="s">
        <v>13</v>
      </c>
      <c r="G36" s="6" t="s">
        <v>14</v>
      </c>
      <c r="H36" s="6" t="s">
        <v>15</v>
      </c>
      <c r="I36" s="6" t="s">
        <v>16</v>
      </c>
      <c r="J36" s="6" t="s">
        <v>12</v>
      </c>
      <c r="K36" s="6" t="s">
        <v>17</v>
      </c>
      <c r="L36" s="6" t="s">
        <v>18</v>
      </c>
      <c r="M36" s="7" t="s">
        <v>19</v>
      </c>
    </row>
    <row r="37" spans="3:13">
      <c r="C37" s="2" t="s">
        <v>26</v>
      </c>
      <c r="D37">
        <f>STDEV(Tabelle1420[MP1b])</f>
        <v>0.41834407454376871</v>
      </c>
      <c r="E37">
        <f>STDEV(Tabelle1420[MP2b])</f>
        <v>0.11545307169887632</v>
      </c>
      <c r="F37">
        <f>STDEV(Tabelle1420[MP3b])</f>
        <v>0.17752841989180501</v>
      </c>
      <c r="G37">
        <f>STDEV(Tabelle1420[MP4b])</f>
        <v>0.12218062274830405</v>
      </c>
      <c r="H37">
        <f>STDEV(Tabelle1420[MP5b])</f>
        <v>0.16787503132923473</v>
      </c>
      <c r="I37">
        <f>STDEV(Tabelle1420[MP6b])</f>
        <v>0.12310922935727149</v>
      </c>
      <c r="J37">
        <f>STDEV(Tabelle1420[MP7b])</f>
        <v>0.10328746610114305</v>
      </c>
      <c r="K37">
        <f>STDEV(Tabelle1420[MP8b])</f>
        <v>0.21900547639912823</v>
      </c>
      <c r="L37">
        <f>STDEV(Tabelle1420[MP9b])</f>
        <v>0.73200079467080714</v>
      </c>
      <c r="M37">
        <f>STDEV(Tabelle1420[MP10b])</f>
        <v>0.2468686242661445</v>
      </c>
    </row>
  </sheetData>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N132"/>
  <sheetViews>
    <sheetView topLeftCell="A169" workbookViewId="0">
      <selection activeCell="D30" sqref="D30"/>
    </sheetView>
  </sheetViews>
  <sheetFormatPr baseColWidth="10" defaultRowHeight="15"/>
  <cols>
    <col min="3" max="3" width="19.140625" customWidth="1"/>
  </cols>
  <sheetData>
    <row r="1" spans="1:13" ht="15.75">
      <c r="A1">
        <v>0.46733820729745601</v>
      </c>
      <c r="B1" s="32" t="s">
        <v>77</v>
      </c>
      <c r="C1" s="32" t="s">
        <v>78</v>
      </c>
      <c r="D1" s="32" t="s">
        <v>79</v>
      </c>
    </row>
    <row r="2" spans="1:13" ht="18.75">
      <c r="A2" s="31">
        <f>SQRT(20)</f>
        <v>4.4721359549995796</v>
      </c>
      <c r="E2" s="19" t="s">
        <v>54</v>
      </c>
      <c r="F2" s="19" t="s">
        <v>39</v>
      </c>
    </row>
    <row r="3" spans="1:13">
      <c r="C3" t="s">
        <v>37</v>
      </c>
      <c r="D3" t="s">
        <v>0</v>
      </c>
      <c r="E3" t="s">
        <v>1</v>
      </c>
      <c r="F3" t="s">
        <v>2</v>
      </c>
      <c r="G3" t="s">
        <v>3</v>
      </c>
      <c r="H3" t="s">
        <v>4</v>
      </c>
      <c r="I3" t="s">
        <v>5</v>
      </c>
      <c r="J3" t="s">
        <v>6</v>
      </c>
      <c r="K3" t="s">
        <v>7</v>
      </c>
      <c r="L3" t="s">
        <v>8</v>
      </c>
      <c r="M3" t="s">
        <v>9</v>
      </c>
    </row>
    <row r="4" spans="1:13">
      <c r="C4">
        <v>1</v>
      </c>
      <c r="D4">
        <v>-0.47</v>
      </c>
      <c r="E4">
        <v>-0.02</v>
      </c>
      <c r="F4">
        <v>-0.33</v>
      </c>
      <c r="G4">
        <v>0.02</v>
      </c>
      <c r="H4">
        <v>-0.05</v>
      </c>
      <c r="I4">
        <v>-0.1</v>
      </c>
      <c r="J4">
        <v>-0.21</v>
      </c>
      <c r="K4">
        <v>-0.46</v>
      </c>
      <c r="L4">
        <v>0.27</v>
      </c>
      <c r="M4">
        <v>-0.4</v>
      </c>
    </row>
    <row r="5" spans="1:13">
      <c r="C5">
        <v>2</v>
      </c>
      <c r="D5">
        <v>-0.66</v>
      </c>
      <c r="E5">
        <v>-0.14000000000000001</v>
      </c>
      <c r="F5">
        <v>-0.4</v>
      </c>
      <c r="G5">
        <v>0</v>
      </c>
      <c r="H5">
        <v>-0.04</v>
      </c>
      <c r="I5">
        <v>-0.09</v>
      </c>
      <c r="J5">
        <v>-0.24</v>
      </c>
      <c r="K5">
        <v>-0.62</v>
      </c>
      <c r="L5">
        <v>-0.02</v>
      </c>
      <c r="M5">
        <v>-0.03</v>
      </c>
    </row>
    <row r="6" spans="1:13">
      <c r="C6">
        <v>3</v>
      </c>
      <c r="D6">
        <v>-0.64</v>
      </c>
      <c r="E6">
        <v>-0.06</v>
      </c>
      <c r="F6">
        <v>-0.36</v>
      </c>
      <c r="G6">
        <v>0.01</v>
      </c>
      <c r="H6">
        <v>-0.05</v>
      </c>
      <c r="I6">
        <v>-0.1</v>
      </c>
      <c r="J6">
        <v>-0.24</v>
      </c>
      <c r="K6">
        <v>-0.56999999999999995</v>
      </c>
      <c r="L6">
        <v>-0.04</v>
      </c>
      <c r="M6">
        <v>0.09</v>
      </c>
    </row>
    <row r="7" spans="1:13">
      <c r="C7">
        <v>4</v>
      </c>
      <c r="D7">
        <v>-0.28000000000000003</v>
      </c>
      <c r="E7">
        <v>7.0000000000000007E-2</v>
      </c>
      <c r="F7">
        <v>-0.27</v>
      </c>
      <c r="G7">
        <v>0</v>
      </c>
      <c r="H7">
        <v>-0.04</v>
      </c>
      <c r="I7">
        <v>-0.09</v>
      </c>
      <c r="J7">
        <v>-0.22</v>
      </c>
      <c r="K7">
        <v>-0.51</v>
      </c>
      <c r="L7">
        <v>0.15</v>
      </c>
      <c r="M7">
        <v>0.28999999999999998</v>
      </c>
    </row>
    <row r="8" spans="1:13">
      <c r="C8">
        <v>5</v>
      </c>
      <c r="D8">
        <v>-0.46</v>
      </c>
      <c r="E8">
        <v>-0.05</v>
      </c>
      <c r="F8">
        <v>-0.32</v>
      </c>
      <c r="G8">
        <v>0.03</v>
      </c>
      <c r="H8">
        <v>-0.01</v>
      </c>
      <c r="I8">
        <v>-0.05</v>
      </c>
      <c r="J8">
        <v>-0.17</v>
      </c>
      <c r="K8">
        <v>-0.54</v>
      </c>
      <c r="L8">
        <v>0.14000000000000001</v>
      </c>
      <c r="M8">
        <v>0.34</v>
      </c>
    </row>
    <row r="9" spans="1:13">
      <c r="C9">
        <v>6</v>
      </c>
      <c r="D9">
        <v>-0.76</v>
      </c>
      <c r="E9">
        <v>-0.24</v>
      </c>
      <c r="F9">
        <v>-0.48</v>
      </c>
      <c r="G9">
        <v>0.18</v>
      </c>
      <c r="H9">
        <v>0.39</v>
      </c>
      <c r="I9">
        <v>0.63</v>
      </c>
      <c r="J9">
        <v>0.75</v>
      </c>
      <c r="K9">
        <v>0.4</v>
      </c>
      <c r="L9">
        <v>0.79</v>
      </c>
      <c r="M9">
        <v>1.23</v>
      </c>
    </row>
    <row r="10" spans="1:13">
      <c r="C10">
        <v>7</v>
      </c>
      <c r="D10">
        <v>-0.72</v>
      </c>
      <c r="E10">
        <v>-0.13</v>
      </c>
      <c r="F10">
        <v>-0.38</v>
      </c>
      <c r="G10">
        <v>0.05</v>
      </c>
      <c r="H10">
        <v>0.01</v>
      </c>
      <c r="I10">
        <v>-0.04</v>
      </c>
      <c r="J10">
        <v>-0.18</v>
      </c>
      <c r="K10">
        <v>-0.61</v>
      </c>
      <c r="L10">
        <v>0</v>
      </c>
      <c r="M10">
        <v>-7.0000000000000007E-2</v>
      </c>
    </row>
    <row r="11" spans="1:13">
      <c r="C11">
        <v>8</v>
      </c>
      <c r="D11">
        <v>-0.74</v>
      </c>
      <c r="E11">
        <v>-0.13</v>
      </c>
      <c r="F11">
        <v>-0.37</v>
      </c>
      <c r="G11">
        <v>0.02</v>
      </c>
      <c r="H11">
        <v>-0.02</v>
      </c>
      <c r="I11">
        <v>-7.0000000000000007E-2</v>
      </c>
      <c r="J11">
        <v>-0.18</v>
      </c>
      <c r="K11">
        <v>-0.57999999999999996</v>
      </c>
      <c r="L11">
        <v>7.0000000000000007E-2</v>
      </c>
      <c r="M11">
        <v>0.04</v>
      </c>
    </row>
    <row r="12" spans="1:13">
      <c r="C12">
        <v>9</v>
      </c>
      <c r="D12">
        <v>0.42</v>
      </c>
      <c r="E12">
        <v>-0.18</v>
      </c>
      <c r="F12">
        <v>-0.42</v>
      </c>
      <c r="G12">
        <v>0.09</v>
      </c>
      <c r="H12">
        <v>0.03</v>
      </c>
      <c r="I12">
        <v>0.02</v>
      </c>
      <c r="J12">
        <v>-0.12</v>
      </c>
      <c r="K12">
        <v>-0.52</v>
      </c>
      <c r="L12">
        <v>0.05</v>
      </c>
      <c r="M12">
        <v>-0.05</v>
      </c>
    </row>
    <row r="13" spans="1:13">
      <c r="C13">
        <v>10</v>
      </c>
      <c r="D13">
        <v>-7.0000000000000007E-2</v>
      </c>
      <c r="E13">
        <v>0.08</v>
      </c>
      <c r="F13">
        <v>-0.32</v>
      </c>
      <c r="G13">
        <v>0.03</v>
      </c>
      <c r="H13">
        <v>0</v>
      </c>
      <c r="I13">
        <v>-0.05</v>
      </c>
      <c r="J13">
        <v>-0.16</v>
      </c>
      <c r="K13">
        <v>-0.59</v>
      </c>
      <c r="L13">
        <v>0.14000000000000001</v>
      </c>
      <c r="M13">
        <v>0.37</v>
      </c>
    </row>
    <row r="14" spans="1:13">
      <c r="C14">
        <v>11</v>
      </c>
      <c r="D14">
        <v>-0.41</v>
      </c>
      <c r="E14">
        <v>-0.02</v>
      </c>
      <c r="F14">
        <v>-0.31</v>
      </c>
      <c r="G14">
        <v>0.02</v>
      </c>
      <c r="H14">
        <v>0</v>
      </c>
      <c r="I14">
        <v>-0.06</v>
      </c>
      <c r="J14">
        <v>-0.19</v>
      </c>
      <c r="K14">
        <v>-0.57999999999999996</v>
      </c>
      <c r="L14">
        <v>0.01</v>
      </c>
      <c r="M14">
        <v>0.02</v>
      </c>
    </row>
    <row r="15" spans="1:13">
      <c r="C15">
        <v>12</v>
      </c>
      <c r="D15">
        <v>-0.62</v>
      </c>
      <c r="E15">
        <v>-0.1</v>
      </c>
      <c r="F15">
        <v>-0.34</v>
      </c>
      <c r="G15">
        <v>0.04</v>
      </c>
      <c r="H15">
        <v>0.01</v>
      </c>
      <c r="I15">
        <v>-0.05</v>
      </c>
      <c r="J15">
        <v>-0.16</v>
      </c>
      <c r="K15">
        <v>-0.56999999999999995</v>
      </c>
      <c r="L15">
        <v>0.05</v>
      </c>
      <c r="M15">
        <v>0.1</v>
      </c>
    </row>
    <row r="16" spans="1:13">
      <c r="C16">
        <v>13</v>
      </c>
      <c r="D16">
        <v>-0.61</v>
      </c>
      <c r="E16">
        <v>-0.03</v>
      </c>
      <c r="F16">
        <v>-0.27</v>
      </c>
      <c r="G16">
        <v>0.08</v>
      </c>
      <c r="H16">
        <v>0.05</v>
      </c>
      <c r="I16">
        <v>-0.01</v>
      </c>
      <c r="J16">
        <v>-0.16</v>
      </c>
      <c r="K16">
        <v>-0.63</v>
      </c>
      <c r="L16">
        <v>-0.1</v>
      </c>
      <c r="M16">
        <v>-0.34</v>
      </c>
    </row>
    <row r="17" spans="3:13">
      <c r="C17">
        <v>14</v>
      </c>
      <c r="D17">
        <v>-0.74</v>
      </c>
      <c r="E17">
        <v>-0.1</v>
      </c>
      <c r="F17">
        <v>-0.37</v>
      </c>
      <c r="G17">
        <v>0.06</v>
      </c>
      <c r="H17">
        <v>0.02</v>
      </c>
      <c r="I17">
        <v>-0.04</v>
      </c>
      <c r="J17">
        <v>-0.17</v>
      </c>
      <c r="K17">
        <v>-0.62</v>
      </c>
      <c r="L17">
        <v>-0.08</v>
      </c>
      <c r="M17">
        <v>-0.28000000000000003</v>
      </c>
    </row>
    <row r="18" spans="3:13">
      <c r="C18">
        <v>15</v>
      </c>
      <c r="D18">
        <v>-0.97</v>
      </c>
      <c r="E18">
        <v>-0.2</v>
      </c>
      <c r="F18">
        <v>-0.4</v>
      </c>
      <c r="G18">
        <v>0.03</v>
      </c>
      <c r="H18">
        <v>0.01</v>
      </c>
      <c r="I18">
        <v>-0.04</v>
      </c>
      <c r="J18">
        <v>-0.16</v>
      </c>
      <c r="K18">
        <v>-0.59</v>
      </c>
      <c r="L18">
        <v>-0.02</v>
      </c>
      <c r="M18">
        <v>-0.32</v>
      </c>
    </row>
    <row r="19" spans="3:13">
      <c r="C19">
        <v>16</v>
      </c>
      <c r="D19">
        <v>-0.26</v>
      </c>
      <c r="E19">
        <v>-0.28000000000000003</v>
      </c>
      <c r="F19">
        <v>-0.46</v>
      </c>
      <c r="G19">
        <v>-0.01</v>
      </c>
      <c r="H19">
        <v>-0.12</v>
      </c>
      <c r="I19">
        <v>-0.17</v>
      </c>
      <c r="J19">
        <v>-0.28999999999999998</v>
      </c>
      <c r="K19">
        <v>-0.68</v>
      </c>
      <c r="L19">
        <v>-0.13</v>
      </c>
      <c r="M19">
        <v>-0.47</v>
      </c>
    </row>
    <row r="20" spans="3:13">
      <c r="C20">
        <v>17</v>
      </c>
      <c r="D20">
        <v>-1.24</v>
      </c>
      <c r="E20">
        <v>-0.2</v>
      </c>
      <c r="F20">
        <v>-0.38</v>
      </c>
      <c r="G20">
        <v>0.02</v>
      </c>
      <c r="H20">
        <v>-0.02</v>
      </c>
      <c r="I20">
        <v>-0.08</v>
      </c>
      <c r="J20">
        <v>-0.24</v>
      </c>
      <c r="K20">
        <v>-0.66</v>
      </c>
      <c r="L20">
        <v>-0.1</v>
      </c>
      <c r="M20">
        <v>-0.4</v>
      </c>
    </row>
    <row r="21" spans="3:13">
      <c r="C21">
        <v>18</v>
      </c>
      <c r="D21">
        <v>-1.43</v>
      </c>
      <c r="E21">
        <v>-0.33</v>
      </c>
      <c r="F21">
        <v>-0.47</v>
      </c>
      <c r="G21">
        <v>-0.03</v>
      </c>
      <c r="H21">
        <v>-0.09</v>
      </c>
      <c r="I21">
        <v>-0.14000000000000001</v>
      </c>
      <c r="J21">
        <v>-0.3</v>
      </c>
      <c r="K21">
        <v>-0.7</v>
      </c>
      <c r="L21">
        <v>-0.17</v>
      </c>
      <c r="M21">
        <v>-0.6</v>
      </c>
    </row>
    <row r="22" spans="3:13">
      <c r="C22">
        <v>19</v>
      </c>
      <c r="D22">
        <v>-1.51</v>
      </c>
      <c r="E22">
        <v>-0.37</v>
      </c>
      <c r="F22">
        <v>-0.49</v>
      </c>
      <c r="G22">
        <v>-0.04</v>
      </c>
      <c r="H22">
        <v>-0.06</v>
      </c>
      <c r="I22">
        <v>-0.11</v>
      </c>
      <c r="J22">
        <v>-0.28000000000000003</v>
      </c>
      <c r="K22">
        <v>-0.7</v>
      </c>
      <c r="L22">
        <v>-0.18</v>
      </c>
      <c r="M22">
        <v>-0.63</v>
      </c>
    </row>
    <row r="23" spans="3:13">
      <c r="C23">
        <v>20</v>
      </c>
      <c r="D23">
        <v>-1.08</v>
      </c>
      <c r="E23">
        <v>-0.19</v>
      </c>
      <c r="F23">
        <v>-0.47</v>
      </c>
      <c r="G23">
        <v>-0.05</v>
      </c>
      <c r="H23">
        <v>-0.1</v>
      </c>
      <c r="I23">
        <v>-0.14000000000000001</v>
      </c>
      <c r="J23">
        <v>-0.21</v>
      </c>
      <c r="K23">
        <v>-0.73</v>
      </c>
      <c r="L23">
        <v>-0.03</v>
      </c>
      <c r="M23">
        <v>-0.43</v>
      </c>
    </row>
    <row r="25" spans="3:13">
      <c r="C25" s="2" t="s">
        <v>25</v>
      </c>
      <c r="D25">
        <f>AVERAGE(Tabelle2[MP1a])</f>
        <v>-0.66249999999999998</v>
      </c>
      <c r="E25">
        <f>AVERAGE(Tabelle2[MP2a])</f>
        <v>-0.13100000000000001</v>
      </c>
      <c r="F25">
        <f>AVERAGE(Tabelle2[MP3a])</f>
        <v>-0.3805</v>
      </c>
      <c r="G25">
        <f>AVERAGE(Tabelle2[MP4a])</f>
        <v>2.7500000000000004E-2</v>
      </c>
      <c r="H25">
        <f>AVERAGE(Tabelle2[MP5a])</f>
        <v>-3.9999999999999966E-3</v>
      </c>
      <c r="I25">
        <f>AVERAGE(Tabelle2[MP6a])</f>
        <v>-3.9E-2</v>
      </c>
      <c r="J25">
        <f>AVERAGE(Tabelle2[MP7a])</f>
        <v>-0.15649999999999994</v>
      </c>
      <c r="K25">
        <f>AVERAGE(Tabelle2[MP8a])</f>
        <v>-0.55299999999999994</v>
      </c>
      <c r="L25">
        <f>AVERAGE(Tabelle2[MP9a])</f>
        <v>4.0000000000000015E-2</v>
      </c>
      <c r="M25">
        <f>AVERAGE(Tabelle2[MP10a])</f>
        <v>-7.6999999999999985E-2</v>
      </c>
    </row>
    <row r="26" spans="3:13">
      <c r="C26" s="2" t="s">
        <v>38</v>
      </c>
      <c r="D26">
        <f>STDEV(Tabelle2[MP1a])</f>
        <v>0.45378959882306691</v>
      </c>
      <c r="E26">
        <f>STDEV(Tabelle2[MP2a])</f>
        <v>0.12130431501849086</v>
      </c>
      <c r="F26">
        <f>STDEV(Tabelle2[MP3a])</f>
        <v>6.8092429442401306E-2</v>
      </c>
      <c r="G26">
        <f>STDEV(Tabelle2[MP4a])</f>
        <v>5.0770380921826529E-2</v>
      </c>
      <c r="H26">
        <f>STDEV(Tabelle2[MP5a])</f>
        <v>0.10287447640079071</v>
      </c>
      <c r="I26">
        <f>STDEV(Tabelle2[MP6a])</f>
        <v>0.16392873933190411</v>
      </c>
      <c r="J26">
        <f>STDEV(Tabelle2[MP7a])</f>
        <v>0.218855275419505</v>
      </c>
      <c r="K26">
        <f>STDEV(Tabelle2[MP8a])</f>
        <v>0.23452303219850071</v>
      </c>
      <c r="L26">
        <f>STDEV(Tabelle2[MP9a])</f>
        <v>0.21083792727815212</v>
      </c>
      <c r="M26">
        <f>STDEV(Tabelle2[MP10a])</f>
        <v>0.43154678955930992</v>
      </c>
    </row>
    <row r="27" spans="3:13" ht="15.75">
      <c r="C27" s="32" t="s">
        <v>77</v>
      </c>
      <c r="D27">
        <f t="shared" ref="D27:M27" si="0">D26/SQRT(20)</f>
        <v>0.10147043904507361</v>
      </c>
      <c r="E27">
        <f t="shared" si="0"/>
        <v>2.712446943453942E-2</v>
      </c>
      <c r="F27">
        <f t="shared" si="0"/>
        <v>1.5225930098631742E-2</v>
      </c>
      <c r="G27">
        <f t="shared" si="0"/>
        <v>1.1352602298476256E-2</v>
      </c>
      <c r="H27">
        <f t="shared" si="0"/>
        <v>2.3003432238186593E-2</v>
      </c>
      <c r="I27">
        <f t="shared" si="0"/>
        <v>3.6655580461198101E-2</v>
      </c>
      <c r="J27">
        <f t="shared" si="0"/>
        <v>4.8937527307245196E-2</v>
      </c>
      <c r="K27">
        <f t="shared" si="0"/>
        <v>5.2440944228521948E-2</v>
      </c>
      <c r="L27">
        <f t="shared" si="0"/>
        <v>4.7144793762910531E-2</v>
      </c>
      <c r="M27">
        <f t="shared" si="0"/>
        <v>9.6496795692641343E-2</v>
      </c>
    </row>
    <row r="28" spans="3:13" ht="15.75">
      <c r="C28" s="32" t="s">
        <v>78</v>
      </c>
      <c r="D28">
        <f>D26*A1</f>
        <v>0.21207321760420383</v>
      </c>
      <c r="E28">
        <f>E26*A1</f>
        <v>5.669014111818739E-2</v>
      </c>
      <c r="F28">
        <f>F26*A1</f>
        <v>3.1822193906140342E-2</v>
      </c>
      <c r="G28">
        <f>G26*A1</f>
        <v>2.3726938803815371E-2</v>
      </c>
      <c r="H28">
        <f>H26*A1</f>
        <v>4.8077173377809979E-2</v>
      </c>
      <c r="I28">
        <f>I26*A1</f>
        <v>7.6610163163904024E-2</v>
      </c>
      <c r="J28">
        <f>J26*A1</f>
        <v>0.10227943207214246</v>
      </c>
      <c r="K28">
        <f>K26*A1</f>
        <v>0.10960157343761087</v>
      </c>
      <c r="L28">
        <f>L26*A1</f>
        <v>9.853261896448301E-2</v>
      </c>
      <c r="M28">
        <f>M26*A1</f>
        <v>0.20167830299762041</v>
      </c>
    </row>
    <row r="29" spans="3:13" ht="15.75">
      <c r="C29" s="32" t="s">
        <v>79</v>
      </c>
      <c r="D29">
        <v>0.22</v>
      </c>
      <c r="E29">
        <v>0.06</v>
      </c>
      <c r="F29">
        <v>0.04</v>
      </c>
      <c r="G29">
        <v>2.4E-2</v>
      </c>
      <c r="H29">
        <v>0.05</v>
      </c>
      <c r="I29">
        <v>0.08</v>
      </c>
      <c r="J29">
        <v>0.11</v>
      </c>
      <c r="K29">
        <v>0.11</v>
      </c>
      <c r="L29">
        <v>0.1</v>
      </c>
      <c r="M29">
        <v>0.21</v>
      </c>
    </row>
    <row r="30" spans="3:13" ht="15.75">
      <c r="C30" s="32" t="s">
        <v>167</v>
      </c>
      <c r="D30">
        <v>-0.66</v>
      </c>
      <c r="E30">
        <v>-0.13</v>
      </c>
      <c r="F30">
        <v>-0.38</v>
      </c>
      <c r="G30">
        <v>2.8000000000000001E-2</v>
      </c>
      <c r="H30">
        <v>0</v>
      </c>
      <c r="I30">
        <v>-0.04</v>
      </c>
      <c r="J30">
        <v>-0.16</v>
      </c>
      <c r="K30">
        <v>-0.55000000000000004</v>
      </c>
      <c r="L30">
        <v>0</v>
      </c>
      <c r="M30">
        <v>-0.08</v>
      </c>
    </row>
    <row r="31" spans="3:13" ht="15.75">
      <c r="C31" s="32"/>
    </row>
    <row r="104" spans="4:14" ht="18.75">
      <c r="G104" s="19" t="s">
        <v>42</v>
      </c>
    </row>
    <row r="105" spans="4:14" ht="15.75" thickBot="1">
      <c r="D105" s="20" t="s">
        <v>33</v>
      </c>
      <c r="E105" s="20" t="s">
        <v>0</v>
      </c>
      <c r="F105" s="20" t="s">
        <v>1</v>
      </c>
      <c r="G105" s="20" t="s">
        <v>2</v>
      </c>
      <c r="H105" s="20" t="s">
        <v>3</v>
      </c>
      <c r="I105" s="20" t="s">
        <v>4</v>
      </c>
      <c r="J105" s="20" t="s">
        <v>5</v>
      </c>
      <c r="K105" s="20" t="s">
        <v>6</v>
      </c>
      <c r="L105" s="20" t="s">
        <v>7</v>
      </c>
      <c r="M105" s="20" t="s">
        <v>8</v>
      </c>
      <c r="N105" s="21" t="s">
        <v>9</v>
      </c>
    </row>
    <row r="106" spans="4:14" ht="15.75" thickTop="1">
      <c r="D106" s="2" t="s">
        <v>161</v>
      </c>
      <c r="E106">
        <f>STDEV(Tabelle2[MP1a])</f>
        <v>0.45378959882306691</v>
      </c>
      <c r="F106">
        <f>STDEV(Tabelle2[MP2a])</f>
        <v>0.12130431501849086</v>
      </c>
      <c r="G106">
        <f>STDEV(Tabelle2[MP3a])</f>
        <v>6.8092429442401306E-2</v>
      </c>
      <c r="H106">
        <f>STDEV(Tabelle2[MP4a])</f>
        <v>5.0770380921826529E-2</v>
      </c>
      <c r="I106">
        <f>STDEV(Tabelle2[MP5a])</f>
        <v>0.10287447640079071</v>
      </c>
      <c r="J106">
        <f>STDEV(Tabelle2[MP6a])</f>
        <v>0.16392873933190411</v>
      </c>
      <c r="K106">
        <f>STDEV(Tabelle2[MP7a])</f>
        <v>0.218855275419505</v>
      </c>
      <c r="L106">
        <f>STDEV(Tabelle2[MP8a])</f>
        <v>0.23452303219850071</v>
      </c>
      <c r="M106">
        <f>STDEV(Tabelle2[MP9a])</f>
        <v>0.21083792727815212</v>
      </c>
      <c r="N106">
        <f>STDEV(Tabelle2[MP10a])</f>
        <v>0.43154678955930992</v>
      </c>
    </row>
    <row r="107" spans="4:14">
      <c r="D107" s="2" t="s">
        <v>47</v>
      </c>
      <c r="E107" s="1">
        <f>STDEV(Tabelle1419[MP1a])</f>
        <v>0.4156108190858081</v>
      </c>
      <c r="F107" s="1">
        <f>STDEV(Tabelle1419[MP2a])</f>
        <v>0.13784048752090203</v>
      </c>
      <c r="G107" s="1">
        <f>STDEV(Tabelle1419[MP3a])</f>
        <v>9.8247719459969976E-2</v>
      </c>
      <c r="H107" s="1">
        <f>STDEV(Tabelle1419[MP4a])</f>
        <v>5.3455741879327438E-2</v>
      </c>
      <c r="I107" s="1">
        <f>STDEV(Tabelle1419[MP5a])</f>
        <v>6.0317785885405518E-2</v>
      </c>
      <c r="J107" s="1">
        <f>STDEV(Tabelle1419[MP6a])</f>
        <v>4.7527082062880359E-2</v>
      </c>
      <c r="K107" s="1">
        <f>STDEV(Tabelle1419[MP7a])</f>
        <v>2.8382310609877344E-2</v>
      </c>
      <c r="L107" s="1">
        <f>STDEV(Tabelle1419[MP8a])</f>
        <v>0.13217635278405179</v>
      </c>
      <c r="M107" s="1">
        <f>STDEV(Tabelle1419[MP9a])</f>
        <v>0.12059357552339342</v>
      </c>
      <c r="N107" s="1">
        <f>STDEV(Tabelle1419[MP10a])</f>
        <v>0.29073043013509225</v>
      </c>
    </row>
    <row r="108" spans="4:14">
      <c r="D108" s="2" t="s">
        <v>46</v>
      </c>
      <c r="E108">
        <f>STDEV(Tabelle14[Spalte2])</f>
        <v>0.27030002823373267</v>
      </c>
      <c r="F108">
        <f>STDEV(Tabelle14[Spalte3])</f>
        <v>0.11573449651772093</v>
      </c>
      <c r="G108">
        <f>STDEV(Tabelle14[Spalte4])</f>
        <v>8.5587751214146704E-2</v>
      </c>
      <c r="H108">
        <f>STDEV(Tabelle14[Spalte5])</f>
        <v>3.592389616661136E-2</v>
      </c>
      <c r="I108">
        <f>STDEV(Tabelle14[Spalte7])</f>
        <v>2.8022547312739773E-2</v>
      </c>
      <c r="J108">
        <f>STDEV(Tabelle14[Spalte7])</f>
        <v>2.8022547312739773E-2</v>
      </c>
      <c r="K108">
        <f>STDEV(Tabelle14[Spalte8])</f>
        <v>2.4942038071455556E-2</v>
      </c>
      <c r="L108">
        <f>STDEV(Tabelle14[Spalte9])</f>
        <v>0.1128331324987196</v>
      </c>
      <c r="M108">
        <f>STDEV(Tabelle14[Spalte10])</f>
        <v>7.83699056096306E-2</v>
      </c>
      <c r="N108">
        <f>STDEV(Tabelle14[Spalte11])</f>
        <v>0.21041062610748731</v>
      </c>
    </row>
    <row r="128" spans="7:7" ht="18.75">
      <c r="G128" s="19" t="s">
        <v>43</v>
      </c>
    </row>
    <row r="129" spans="4:14" ht="15.75" thickBot="1">
      <c r="D129" s="20" t="s">
        <v>33</v>
      </c>
      <c r="E129" s="20" t="s">
        <v>0</v>
      </c>
      <c r="F129" s="20" t="s">
        <v>1</v>
      </c>
      <c r="G129" s="20" t="s">
        <v>2</v>
      </c>
      <c r="H129" s="20" t="s">
        <v>3</v>
      </c>
      <c r="I129" s="20" t="s">
        <v>4</v>
      </c>
      <c r="J129" s="20" t="s">
        <v>5</v>
      </c>
      <c r="K129" s="20" t="s">
        <v>6</v>
      </c>
      <c r="L129" s="20" t="s">
        <v>7</v>
      </c>
      <c r="M129" s="20" t="s">
        <v>8</v>
      </c>
      <c r="N129" s="21" t="s">
        <v>9</v>
      </c>
    </row>
    <row r="130" spans="4:14" ht="16.5" thickTop="1" thickBot="1">
      <c r="D130" s="2" t="s">
        <v>41</v>
      </c>
      <c r="E130">
        <f>AVERAGE(Tabelle2[MP1a])</f>
        <v>-0.66249999999999998</v>
      </c>
      <c r="F130">
        <f>AVERAGE(Tabelle2[MP2a])</f>
        <v>-0.13100000000000001</v>
      </c>
      <c r="G130">
        <f>AVERAGE(Tabelle2[MP3a])</f>
        <v>-0.3805</v>
      </c>
      <c r="H130">
        <f>AVERAGE(Tabelle2[MP4a])</f>
        <v>2.7500000000000004E-2</v>
      </c>
      <c r="I130">
        <f>AVERAGE(Tabelle2[MP5a])</f>
        <v>-3.9999999999999966E-3</v>
      </c>
      <c r="J130">
        <f>AVERAGE(Tabelle2[MP6a])</f>
        <v>-3.9E-2</v>
      </c>
      <c r="K130">
        <f>AVERAGE(Tabelle2[MP7a])</f>
        <v>-0.15649999999999994</v>
      </c>
      <c r="L130">
        <f>AVERAGE(Tabelle2[MP8a])</f>
        <v>-0.55299999999999994</v>
      </c>
      <c r="M130">
        <f>AVERAGE(Tabelle2[MP9a])</f>
        <v>4.0000000000000015E-2</v>
      </c>
      <c r="N130">
        <f>AVERAGE(Tabelle2[MP10a])</f>
        <v>-7.6999999999999985E-2</v>
      </c>
    </row>
    <row r="131" spans="4:14" ht="16.5" thickTop="1" thickBot="1">
      <c r="D131" s="2" t="s">
        <v>31</v>
      </c>
      <c r="E131" s="14">
        <f>SUBTOTAL(101,Tabelle1419[MP1a])</f>
        <v>0.81166666666666676</v>
      </c>
      <c r="F131" s="14">
        <f>SUBTOTAL(101,Tabelle1419[MP2a])</f>
        <v>0.34333333333333338</v>
      </c>
      <c r="G131" s="14">
        <f>SUBTOTAL(101,Tabelle1419[MP3a])</f>
        <v>0.14944444444444446</v>
      </c>
      <c r="H131" s="14">
        <f>SUBTOTAL(101,Tabelle1419[MP4a])</f>
        <v>2.1111111111111112E-2</v>
      </c>
      <c r="I131" s="14">
        <f>SUBTOTAL(101,Tabelle1419[MP5a])</f>
        <v>-0.18833333333333335</v>
      </c>
      <c r="J131" s="14">
        <f>SUBTOTAL(101,Tabelle1419[MP6a])</f>
        <v>-0.23333333333333334</v>
      </c>
      <c r="K131" s="14">
        <f>SUBTOTAL(101,Tabelle1419[MP7a])</f>
        <v>-0.25055555555555553</v>
      </c>
      <c r="L131" s="14">
        <f>SUBTOTAL(101,Tabelle1419[MP8a])</f>
        <v>-0.16666666666666669</v>
      </c>
      <c r="M131" s="14">
        <f>SUBTOTAL(101,Tabelle1419[MP9a])</f>
        <v>0.57388888888888889</v>
      </c>
      <c r="N131" s="15">
        <f>SUBTOTAL(101,Tabelle1419[MP10a])</f>
        <v>1.3677777777777778</v>
      </c>
    </row>
    <row r="132" spans="4:14" ht="15.75" thickTop="1">
      <c r="D132" s="2" t="s">
        <v>28</v>
      </c>
      <c r="E132" s="14">
        <f>SUBTOTAL(101,Tabelle14[Spalte2])</f>
        <v>1.9490000000000003</v>
      </c>
      <c r="F132" s="14">
        <f>SUBTOTAL(101,Tabelle14[Spalte3])</f>
        <v>0.71950000000000014</v>
      </c>
      <c r="G132" s="14">
        <f>SUBTOTAL(101,Tabelle14[Spalte4])</f>
        <v>0.60099999999999998</v>
      </c>
      <c r="H132" s="14">
        <f>SUBTOTAL(101,Tabelle14[Spalte5])</f>
        <v>2.8000000000000004E-2</v>
      </c>
      <c r="I132" s="14">
        <f>SUBTOTAL(101,Tabelle14[Spalte6])</f>
        <v>-0.29699999999999999</v>
      </c>
      <c r="J132" s="14">
        <f>SUBTOTAL(101,Tabelle14[Spalte7])</f>
        <v>-0.36799999999999999</v>
      </c>
      <c r="K132" s="14">
        <f>SUBTOTAL(101,Tabelle14[Spalte8])</f>
        <v>-0.29299999999999998</v>
      </c>
      <c r="L132" s="14">
        <f>SUBTOTAL(101,Tabelle14[Spalte9])</f>
        <v>0.45550000000000007</v>
      </c>
      <c r="M132" s="14">
        <f>SUBTOTAL(101,Tabelle14[Spalte10])</f>
        <v>1.3145000000000002</v>
      </c>
      <c r="N132" s="15">
        <f>SUBTOTAL(101,Tabelle14[Spalte11])</f>
        <v>2.9610000000000003</v>
      </c>
    </row>
  </sheetData>
  <conditionalFormatting sqref="D30:M30">
    <cfRule type="cellIs" dxfId="43" priority="1" operator="greaterThan">
      <formula>0.5</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M116"/>
  <sheetViews>
    <sheetView topLeftCell="A97" workbookViewId="0">
      <selection activeCell="O5" sqref="O5"/>
    </sheetView>
  </sheetViews>
  <sheetFormatPr baseColWidth="10" defaultRowHeight="15"/>
  <cols>
    <col min="3" max="3" width="19.7109375" customWidth="1"/>
  </cols>
  <sheetData>
    <row r="1" spans="1:13" ht="15.75">
      <c r="A1">
        <v>0.46733820729745601</v>
      </c>
      <c r="B1" s="32" t="s">
        <v>77</v>
      </c>
      <c r="C1" s="32" t="s">
        <v>78</v>
      </c>
      <c r="D1" s="32" t="s">
        <v>79</v>
      </c>
    </row>
    <row r="2" spans="1:13">
      <c r="A2" s="31">
        <f>SQRT(20)</f>
        <v>4.4721359549995796</v>
      </c>
    </row>
    <row r="3" spans="1:13" ht="18.75">
      <c r="E3" s="19" t="s">
        <v>54</v>
      </c>
      <c r="F3" s="19" t="s">
        <v>40</v>
      </c>
    </row>
    <row r="4" spans="1:13">
      <c r="C4" t="s">
        <v>37</v>
      </c>
      <c r="D4" t="s">
        <v>10</v>
      </c>
      <c r="E4" t="s">
        <v>11</v>
      </c>
      <c r="F4" t="s">
        <v>13</v>
      </c>
      <c r="G4" t="s">
        <v>14</v>
      </c>
      <c r="H4" t="s">
        <v>15</v>
      </c>
      <c r="I4" t="s">
        <v>16</v>
      </c>
      <c r="J4" t="s">
        <v>12</v>
      </c>
      <c r="K4" t="s">
        <v>17</v>
      </c>
      <c r="L4" t="s">
        <v>18</v>
      </c>
      <c r="M4" t="s">
        <v>19</v>
      </c>
    </row>
    <row r="5" spans="1:13">
      <c r="C5">
        <v>1</v>
      </c>
      <c r="D5">
        <v>0.15</v>
      </c>
      <c r="E5">
        <v>-1.08</v>
      </c>
      <c r="F5">
        <v>-1.21</v>
      </c>
      <c r="G5">
        <v>-0.7</v>
      </c>
      <c r="H5">
        <v>-1.02</v>
      </c>
      <c r="I5">
        <v>-0.96</v>
      </c>
      <c r="J5">
        <v>-0.85</v>
      </c>
      <c r="K5">
        <v>-1.28</v>
      </c>
      <c r="L5">
        <v>-1.51</v>
      </c>
      <c r="M5">
        <v>0.28999999999999998</v>
      </c>
    </row>
    <row r="6" spans="1:13">
      <c r="C6">
        <v>2</v>
      </c>
      <c r="D6">
        <v>-0.1</v>
      </c>
      <c r="E6">
        <v>-1.1100000000000001</v>
      </c>
      <c r="F6">
        <v>-1.2</v>
      </c>
      <c r="G6">
        <v>-0.63</v>
      </c>
      <c r="H6">
        <v>-0.63</v>
      </c>
      <c r="I6">
        <v>-0.86</v>
      </c>
      <c r="J6">
        <v>-0.76</v>
      </c>
      <c r="K6">
        <v>-1.19</v>
      </c>
      <c r="L6">
        <v>-1.47</v>
      </c>
      <c r="M6">
        <v>0.27</v>
      </c>
    </row>
    <row r="7" spans="1:13">
      <c r="C7">
        <v>3</v>
      </c>
      <c r="D7">
        <v>0.14000000000000001</v>
      </c>
      <c r="E7">
        <v>-1.1200000000000001</v>
      </c>
      <c r="F7">
        <v>-1.24</v>
      </c>
      <c r="G7">
        <v>-0.69</v>
      </c>
      <c r="H7">
        <v>-0.99</v>
      </c>
      <c r="I7">
        <v>-0.92</v>
      </c>
      <c r="J7">
        <v>-0.8</v>
      </c>
      <c r="K7">
        <v>-1.22</v>
      </c>
      <c r="L7">
        <v>-1.47</v>
      </c>
      <c r="M7">
        <v>0.26</v>
      </c>
    </row>
    <row r="8" spans="1:13">
      <c r="C8">
        <v>4</v>
      </c>
      <c r="D8">
        <v>0.03</v>
      </c>
      <c r="E8">
        <v>-1.19</v>
      </c>
      <c r="F8">
        <v>-1.28</v>
      </c>
      <c r="G8">
        <v>-0.67</v>
      </c>
      <c r="H8">
        <v>-0.99</v>
      </c>
      <c r="I8">
        <v>-0.93</v>
      </c>
      <c r="J8">
        <v>-0.81</v>
      </c>
      <c r="K8">
        <v>-1.26</v>
      </c>
      <c r="L8">
        <v>-1.49</v>
      </c>
      <c r="M8">
        <v>0.27</v>
      </c>
    </row>
    <row r="9" spans="1:13">
      <c r="C9">
        <v>5</v>
      </c>
      <c r="D9">
        <v>0.11</v>
      </c>
      <c r="E9">
        <v>-1.1599999999999999</v>
      </c>
      <c r="F9">
        <v>-1.32</v>
      </c>
      <c r="G9">
        <v>-0.71</v>
      </c>
      <c r="H9">
        <v>-0.97</v>
      </c>
      <c r="I9">
        <v>-0.92</v>
      </c>
      <c r="J9">
        <v>-1.1100000000000001</v>
      </c>
      <c r="K9">
        <v>-1.24</v>
      </c>
      <c r="L9">
        <v>-1.45</v>
      </c>
      <c r="M9">
        <v>0.18</v>
      </c>
    </row>
    <row r="10" spans="1:13">
      <c r="C10">
        <v>6</v>
      </c>
      <c r="D10">
        <v>-0.02</v>
      </c>
      <c r="E10">
        <v>-1.23</v>
      </c>
      <c r="F10">
        <v>-1.22</v>
      </c>
      <c r="G10">
        <v>-0.6</v>
      </c>
      <c r="H10">
        <v>-0.81</v>
      </c>
      <c r="I10">
        <v>-0.73</v>
      </c>
      <c r="J10">
        <v>-0.63</v>
      </c>
      <c r="K10">
        <v>-1.03</v>
      </c>
      <c r="L10">
        <v>-1.34</v>
      </c>
      <c r="M10">
        <v>0.31</v>
      </c>
    </row>
    <row r="11" spans="1:13">
      <c r="C11">
        <v>7</v>
      </c>
      <c r="D11">
        <v>-0.04</v>
      </c>
      <c r="E11">
        <v>-1.22</v>
      </c>
      <c r="F11">
        <v>-1.29</v>
      </c>
      <c r="G11">
        <v>-0.7</v>
      </c>
      <c r="H11">
        <v>-0.96</v>
      </c>
      <c r="I11">
        <v>-0.89</v>
      </c>
      <c r="J11">
        <v>-0.84</v>
      </c>
      <c r="K11">
        <v>-1.24</v>
      </c>
      <c r="L11">
        <v>-1.51</v>
      </c>
      <c r="M11">
        <v>0.22</v>
      </c>
    </row>
    <row r="12" spans="1:13">
      <c r="C12">
        <v>8</v>
      </c>
      <c r="D12">
        <v>0.01</v>
      </c>
      <c r="E12">
        <v>-1.17</v>
      </c>
      <c r="F12">
        <v>-1.32</v>
      </c>
      <c r="G12">
        <v>-0.68</v>
      </c>
      <c r="H12">
        <v>-0.94</v>
      </c>
      <c r="I12">
        <v>-0.89</v>
      </c>
      <c r="J12">
        <v>-0.86</v>
      </c>
      <c r="K12">
        <v>-1.27</v>
      </c>
      <c r="L12">
        <v>-1.51</v>
      </c>
      <c r="M12">
        <v>0.21</v>
      </c>
    </row>
    <row r="13" spans="1:13">
      <c r="C13">
        <v>9</v>
      </c>
      <c r="D13">
        <v>-0.25</v>
      </c>
      <c r="E13">
        <v>-1.19</v>
      </c>
      <c r="F13">
        <v>-1.2</v>
      </c>
      <c r="G13">
        <v>-0.63</v>
      </c>
      <c r="H13">
        <v>-0.84</v>
      </c>
      <c r="I13">
        <v>-0.83</v>
      </c>
      <c r="J13">
        <v>-0.83</v>
      </c>
      <c r="K13">
        <v>-1.29</v>
      </c>
      <c r="L13">
        <v>-1.45</v>
      </c>
      <c r="M13">
        <v>-0.02</v>
      </c>
    </row>
    <row r="14" spans="1:13">
      <c r="C14">
        <v>10</v>
      </c>
      <c r="D14">
        <v>0.01</v>
      </c>
      <c r="E14">
        <v>-1.1499999999999999</v>
      </c>
      <c r="F14">
        <v>-1.21</v>
      </c>
      <c r="G14">
        <v>-0.67</v>
      </c>
      <c r="H14">
        <v>-0.92</v>
      </c>
      <c r="I14">
        <v>-0.87</v>
      </c>
      <c r="J14">
        <v>-0.84</v>
      </c>
      <c r="K14">
        <v>-1.18</v>
      </c>
      <c r="L14">
        <v>-1.5</v>
      </c>
      <c r="M14">
        <v>0.21</v>
      </c>
    </row>
    <row r="15" spans="1:13">
      <c r="C15">
        <v>11</v>
      </c>
      <c r="D15">
        <v>0</v>
      </c>
      <c r="E15">
        <v>-1.18</v>
      </c>
      <c r="F15">
        <v>-1.37</v>
      </c>
      <c r="G15">
        <v>-0.69</v>
      </c>
      <c r="H15">
        <v>-0.95</v>
      </c>
      <c r="I15">
        <v>-0.88</v>
      </c>
      <c r="J15">
        <v>-0.83</v>
      </c>
      <c r="K15">
        <v>-1.28</v>
      </c>
      <c r="L15">
        <v>-1.55</v>
      </c>
      <c r="M15">
        <v>0.18</v>
      </c>
    </row>
    <row r="16" spans="1:13">
      <c r="C16">
        <v>12</v>
      </c>
      <c r="D16">
        <v>0.03</v>
      </c>
      <c r="E16">
        <v>-1.17</v>
      </c>
      <c r="F16">
        <v>-1.34</v>
      </c>
      <c r="G16">
        <v>-0.68</v>
      </c>
      <c r="H16">
        <v>-0.95</v>
      </c>
      <c r="I16">
        <v>-0.89</v>
      </c>
      <c r="J16">
        <v>-0.86</v>
      </c>
      <c r="K16">
        <v>-1.28</v>
      </c>
      <c r="L16">
        <v>-1.51</v>
      </c>
      <c r="M16">
        <v>0.19</v>
      </c>
    </row>
    <row r="17" spans="3:13">
      <c r="C17">
        <v>13</v>
      </c>
      <c r="D17">
        <v>-0.16</v>
      </c>
      <c r="E17">
        <v>-1.29</v>
      </c>
      <c r="F17">
        <v>-1.45</v>
      </c>
      <c r="G17">
        <v>-0.51</v>
      </c>
      <c r="H17">
        <v>-0.99</v>
      </c>
      <c r="I17">
        <v>-0.91</v>
      </c>
      <c r="J17">
        <v>-0.86</v>
      </c>
      <c r="K17">
        <v>-1.32</v>
      </c>
      <c r="L17">
        <v>-1.57</v>
      </c>
      <c r="M17">
        <v>0.17</v>
      </c>
    </row>
    <row r="18" spans="3:13">
      <c r="C18">
        <v>14</v>
      </c>
      <c r="D18">
        <v>0.02</v>
      </c>
      <c r="E18">
        <v>-1.01</v>
      </c>
      <c r="F18">
        <v>-1.34</v>
      </c>
      <c r="G18">
        <v>-0.63</v>
      </c>
      <c r="H18">
        <v>-0.96</v>
      </c>
      <c r="I18">
        <v>-0.89</v>
      </c>
      <c r="J18">
        <v>-0.85</v>
      </c>
      <c r="K18">
        <v>-1.28</v>
      </c>
      <c r="L18">
        <v>-1.56</v>
      </c>
      <c r="M18">
        <v>0.16</v>
      </c>
    </row>
    <row r="19" spans="3:13">
      <c r="C19">
        <v>15</v>
      </c>
      <c r="D19">
        <v>-0.02</v>
      </c>
      <c r="E19">
        <v>-1.22</v>
      </c>
      <c r="F19">
        <v>-1.33</v>
      </c>
      <c r="G19">
        <v>-0.68</v>
      </c>
      <c r="H19">
        <v>-0.93</v>
      </c>
      <c r="I19">
        <v>-0.89</v>
      </c>
      <c r="J19">
        <v>-0.87</v>
      </c>
      <c r="K19">
        <v>-1.23</v>
      </c>
      <c r="L19">
        <v>-1.53</v>
      </c>
      <c r="M19">
        <v>0.04</v>
      </c>
    </row>
    <row r="20" spans="3:13">
      <c r="C20">
        <v>16</v>
      </c>
      <c r="D20">
        <v>0.33</v>
      </c>
      <c r="E20">
        <v>-1.0900000000000001</v>
      </c>
      <c r="F20">
        <v>-1.17</v>
      </c>
      <c r="G20">
        <v>-0.6</v>
      </c>
      <c r="H20">
        <v>-0.71</v>
      </c>
      <c r="I20">
        <v>-0.69</v>
      </c>
      <c r="J20">
        <v>-0.71</v>
      </c>
      <c r="K20">
        <v>-1.1599999999999999</v>
      </c>
      <c r="L20">
        <v>-1.4</v>
      </c>
      <c r="M20">
        <v>0.13</v>
      </c>
    </row>
    <row r="21" spans="3:13">
      <c r="C21">
        <v>17</v>
      </c>
      <c r="D21">
        <v>0.38</v>
      </c>
      <c r="E21">
        <v>-1.1499999999999999</v>
      </c>
      <c r="F21">
        <v>-1.32</v>
      </c>
      <c r="G21">
        <v>-0.64</v>
      </c>
      <c r="H21">
        <v>-0.85</v>
      </c>
      <c r="I21">
        <v>-0.81</v>
      </c>
      <c r="J21">
        <v>-0.77</v>
      </c>
      <c r="K21">
        <v>-1.24</v>
      </c>
      <c r="L21">
        <v>-1.54</v>
      </c>
      <c r="M21">
        <v>0.38</v>
      </c>
    </row>
    <row r="22" spans="3:13">
      <c r="C22">
        <v>18</v>
      </c>
      <c r="D22">
        <v>0.61</v>
      </c>
      <c r="E22">
        <v>-1.1200000000000001</v>
      </c>
      <c r="F22">
        <v>-1.24</v>
      </c>
      <c r="G22">
        <v>-0.55000000000000004</v>
      </c>
      <c r="H22">
        <v>-0.79</v>
      </c>
      <c r="I22">
        <v>-0.77</v>
      </c>
      <c r="J22">
        <v>-0.71</v>
      </c>
      <c r="K22">
        <v>-1.19</v>
      </c>
      <c r="L22">
        <v>-1.51</v>
      </c>
      <c r="M22">
        <v>0.37</v>
      </c>
    </row>
    <row r="23" spans="3:13">
      <c r="C23">
        <v>19</v>
      </c>
      <c r="D23">
        <v>0.42</v>
      </c>
      <c r="E23">
        <v>-1.17</v>
      </c>
      <c r="F23">
        <v>-1.27</v>
      </c>
      <c r="G23">
        <v>-0.5</v>
      </c>
      <c r="H23">
        <v>-0.7</v>
      </c>
      <c r="I23">
        <v>-0.63</v>
      </c>
      <c r="J23">
        <v>-0.65</v>
      </c>
      <c r="K23">
        <v>-1.19</v>
      </c>
      <c r="L23">
        <v>-1.5</v>
      </c>
      <c r="M23">
        <v>0.48</v>
      </c>
    </row>
    <row r="24" spans="3:13">
      <c r="C24">
        <v>20</v>
      </c>
      <c r="D24">
        <v>0.56000000000000005</v>
      </c>
      <c r="E24">
        <v>-1.03</v>
      </c>
      <c r="F24">
        <v>-1.04</v>
      </c>
      <c r="G24">
        <v>-0.48</v>
      </c>
      <c r="H24">
        <v>-0.71</v>
      </c>
      <c r="I24">
        <v>-0.67</v>
      </c>
      <c r="J24">
        <v>-0.73</v>
      </c>
      <c r="K24">
        <v>-0.94</v>
      </c>
      <c r="L24">
        <v>-1.32</v>
      </c>
      <c r="M24">
        <v>0.3</v>
      </c>
    </row>
    <row r="26" spans="3:13">
      <c r="C26" s="2" t="s">
        <v>25</v>
      </c>
      <c r="D26">
        <f>AVERAGE(Tabelle24[MP1b])</f>
        <v>0.1105</v>
      </c>
      <c r="E26">
        <f>AVERAGE(Tabelle24[MP2b])</f>
        <v>-1.1525000000000003</v>
      </c>
      <c r="F26">
        <f>AVERAGE(Tabelle24[MP3b])</f>
        <v>-1.268</v>
      </c>
      <c r="G26">
        <f>AVERAGE(Tabelle24[MP4b])</f>
        <v>-0.63200000000000001</v>
      </c>
      <c r="H26">
        <f>AVERAGE(Tabelle24[MP6b])</f>
        <v>-0.84150000000000014</v>
      </c>
      <c r="I26">
        <f>AVERAGE(Tabelle24[MP6b])</f>
        <v>-0.84150000000000014</v>
      </c>
      <c r="J26">
        <f>AVERAGE(Tabelle24[MP7b])</f>
        <v>-0.80849999999999989</v>
      </c>
      <c r="K26">
        <f>AVERAGE(Tabelle24[MP8b])</f>
        <v>-1.2155</v>
      </c>
      <c r="L26">
        <f>AVERAGE(Tabelle24[MP9b])</f>
        <v>-1.4845000000000002</v>
      </c>
      <c r="M26">
        <f>AVERAGE(Tabelle24[MP10b])</f>
        <v>0.23000000000000004</v>
      </c>
    </row>
    <row r="27" spans="3:13">
      <c r="C27" s="2" t="s">
        <v>38</v>
      </c>
      <c r="D27">
        <f>STDEV(Tabelle24[MP1b])</f>
        <v>0.23263875316396496</v>
      </c>
      <c r="E27">
        <f>STDEV(Tabelle24[MP2b])</f>
        <v>6.7658196687078231E-2</v>
      </c>
      <c r="F27">
        <f>STDEV(Tabelle24[MP3b])</f>
        <v>8.8234138279323263E-2</v>
      </c>
      <c r="G27">
        <f>STDEV(Tabelle24[MP4b])</f>
        <v>7.1126277622416065E-2</v>
      </c>
      <c r="H27">
        <f>STDEV(Tabelle24[MP5b])</f>
        <v>0.1175394670559189</v>
      </c>
      <c r="I27">
        <f>STDEV(Tabelle24[MP6b])</f>
        <v>9.4327257878871848E-2</v>
      </c>
      <c r="J27">
        <f>STDEV(Tabelle24[MP7b])</f>
        <v>0.10142536794686986</v>
      </c>
      <c r="K27">
        <f>STDEV(Tabelle24[MP8b])</f>
        <v>9.0813574223008633E-2</v>
      </c>
      <c r="L27">
        <f>STDEV(Tabelle24[MP9b])</f>
        <v>6.6528585071222945E-2</v>
      </c>
      <c r="M27">
        <f>STDEV(Tabelle24[MP10b])</f>
        <v>0.11429417261932841</v>
      </c>
    </row>
    <row r="28" spans="3:13" ht="15.75">
      <c r="C28" s="32" t="s">
        <v>77</v>
      </c>
      <c r="D28">
        <f>D27/A2</f>
        <v>5.2019606627541987E-2</v>
      </c>
      <c r="E28">
        <f>E27/A2</f>
        <v>1.5128832702735798E-2</v>
      </c>
      <c r="F28">
        <f>F27/A2</f>
        <v>1.9729753112868315E-2</v>
      </c>
      <c r="G28">
        <f>G27/A2</f>
        <v>1.5904319175024443E-2</v>
      </c>
      <c r="H28">
        <f>H27/A2</f>
        <v>2.6282623837613171E-2</v>
      </c>
      <c r="I28">
        <f>I27/A2</f>
        <v>2.1092216074831006E-2</v>
      </c>
      <c r="J28">
        <f>J27/A2</f>
        <v>2.2679401737212928E-2</v>
      </c>
      <c r="K28">
        <f>K27/A2</f>
        <v>2.0306532524236993E-2</v>
      </c>
      <c r="L28">
        <f>L27/A2</f>
        <v>1.4876243866613219E-2</v>
      </c>
      <c r="M28">
        <f>M27/A2</f>
        <v>2.5556953940891351E-2</v>
      </c>
    </row>
    <row r="29" spans="3:13" ht="15.75">
      <c r="C29" s="32" t="s">
        <v>78</v>
      </c>
      <c r="D29">
        <f>D27*A1</f>
        <v>0.10872097785156276</v>
      </c>
      <c r="E29">
        <f>E27*A1</f>
        <v>3.1619260348717815E-2</v>
      </c>
      <c r="F29">
        <f>F27*A1</f>
        <v>4.1235184005894772E-2</v>
      </c>
      <c r="G29">
        <f>G27*A1</f>
        <v>3.3240027075801086E-2</v>
      </c>
      <c r="H29">
        <f>H27*A1</f>
        <v>5.4930683820611531E-2</v>
      </c>
      <c r="I29">
        <f>I27*A1</f>
        <v>4.40827315963968E-2</v>
      </c>
      <c r="J29">
        <f>J27*A1</f>
        <v>4.7399949630775019E-2</v>
      </c>
      <c r="K29">
        <f>K27*A1</f>
        <v>4.2440652975655316E-2</v>
      </c>
      <c r="L29">
        <f>L27*A1</f>
        <v>3.1091349681221625E-2</v>
      </c>
      <c r="M29">
        <f>M27*A1</f>
        <v>5.3414033736462918E-2</v>
      </c>
    </row>
    <row r="30" spans="3:13" ht="15.75">
      <c r="C30" s="32" t="s">
        <v>79</v>
      </c>
      <c r="D30">
        <v>0.11</v>
      </c>
      <c r="E30">
        <v>0.04</v>
      </c>
      <c r="F30">
        <v>0.05</v>
      </c>
      <c r="G30">
        <v>0.04</v>
      </c>
      <c r="H30">
        <v>0.06</v>
      </c>
      <c r="I30">
        <v>0.05</v>
      </c>
      <c r="J30">
        <v>0.05</v>
      </c>
      <c r="K30">
        <v>0.05</v>
      </c>
      <c r="L30">
        <v>0.04</v>
      </c>
      <c r="M30">
        <v>0.06</v>
      </c>
    </row>
    <row r="55" spans="3:13" ht="18.75">
      <c r="E55" s="19" t="s">
        <v>44</v>
      </c>
    </row>
    <row r="56" spans="3:13">
      <c r="C56" s="17" t="s">
        <v>36</v>
      </c>
      <c r="D56" s="6" t="s">
        <v>10</v>
      </c>
      <c r="E56" s="6" t="s">
        <v>11</v>
      </c>
      <c r="F56" s="6" t="s">
        <v>13</v>
      </c>
      <c r="G56" s="6" t="s">
        <v>14</v>
      </c>
      <c r="H56" s="6" t="s">
        <v>15</v>
      </c>
      <c r="I56" s="6" t="s">
        <v>16</v>
      </c>
      <c r="J56" s="6" t="s">
        <v>12</v>
      </c>
      <c r="K56" s="6" t="s">
        <v>17</v>
      </c>
      <c r="L56" s="6" t="s">
        <v>18</v>
      </c>
      <c r="M56" s="7" t="s">
        <v>19</v>
      </c>
    </row>
    <row r="57" spans="3:13">
      <c r="C57" s="2" t="s">
        <v>41</v>
      </c>
      <c r="D57">
        <f>STDEV(Tabelle24[MP1b])</f>
        <v>0.23263875316396496</v>
      </c>
      <c r="E57">
        <f>STDEV(Tabelle24[MP2b])</f>
        <v>6.7658196687078231E-2</v>
      </c>
      <c r="F57">
        <f>STDEV(Tabelle24[MP3b])</f>
        <v>8.8234138279323263E-2</v>
      </c>
      <c r="G57">
        <f>STDEV(Tabelle24[MP4b])</f>
        <v>7.1126277622416065E-2</v>
      </c>
      <c r="H57">
        <f>STDEV(Tabelle24[MP5b])</f>
        <v>0.1175394670559189</v>
      </c>
      <c r="I57">
        <f>STDEV(Tabelle24[MP6b])</f>
        <v>9.4327257878871848E-2</v>
      </c>
      <c r="J57">
        <f>STDEV(Tabelle24[MP7b])</f>
        <v>0.10142536794686986</v>
      </c>
      <c r="K57">
        <f>STDEV(Tabelle24[MP8b])</f>
        <v>9.0813574223008633E-2</v>
      </c>
      <c r="L57">
        <f>STDEV(Tabelle24[MP9b])</f>
        <v>6.6528585071222945E-2</v>
      </c>
      <c r="M57">
        <f>STDEV(Tabelle24[MP10b])</f>
        <v>0.11429417261932841</v>
      </c>
    </row>
    <row r="58" spans="3:13">
      <c r="C58" s="2" t="s">
        <v>31</v>
      </c>
      <c r="D58">
        <f>STDEV(Tabelle1420[MP1b])</f>
        <v>0.41834407454376871</v>
      </c>
      <c r="E58">
        <f>STDEV(Tabelle1420[MP2b])</f>
        <v>0.11545307169887632</v>
      </c>
      <c r="F58">
        <f>STDEV(Tabelle1420[MP3b])</f>
        <v>0.17752841989180501</v>
      </c>
      <c r="G58">
        <f>STDEV(Tabelle1420[MP4b])</f>
        <v>0.12218062274830405</v>
      </c>
      <c r="H58">
        <f>STDEV(Tabelle1420[MP5b])</f>
        <v>0.16787503132923473</v>
      </c>
      <c r="I58">
        <f>STDEV(Tabelle1420[MP6b])</f>
        <v>0.12310922935727149</v>
      </c>
      <c r="J58">
        <f>STDEV(Tabelle1420[MP7b])</f>
        <v>0.10328746610114305</v>
      </c>
      <c r="K58">
        <f>STDEV(Tabelle1420[MP8b])</f>
        <v>0.21900547639912823</v>
      </c>
      <c r="L58">
        <f>STDEV(Tabelle1420[MP9b])</f>
        <v>0.73200079467080714</v>
      </c>
      <c r="M58">
        <f>STDEV(Tabelle1420[MP10b])</f>
        <v>0.2468686242661445</v>
      </c>
    </row>
    <row r="59" spans="3:13">
      <c r="C59" s="2" t="s">
        <v>28</v>
      </c>
      <c r="E59">
        <f>STDEV(Tabelle1416[MP2b])</f>
        <v>9.5647378702354319E-2</v>
      </c>
      <c r="F59">
        <f>STDEV(Tabelle1416[MP3b])</f>
        <v>0.13605242797500799</v>
      </c>
      <c r="G59">
        <f>STDEV(Tabelle1416[MP4b])</f>
        <v>8.3319297063512848E-2</v>
      </c>
      <c r="H59">
        <f>STDEV(Tabelle1416[MP5b])</f>
        <v>5.2224212976861868E-2</v>
      </c>
      <c r="I59">
        <f>STDEV(Tabelle1416[MP6b])</f>
        <v>6.2145838663243511E-2</v>
      </c>
      <c r="J59">
        <f>STDEV(Tabelle1416[MP7b])</f>
        <v>4.9139971938384965E-2</v>
      </c>
      <c r="K59">
        <f>STDEV(Tabelle1416[MP8b])</f>
        <v>0.18007600734426743</v>
      </c>
      <c r="L59">
        <f>STDEV(Tabelle1416[MP9b])</f>
        <v>9.3542841296887821E-2</v>
      </c>
    </row>
    <row r="112" spans="5:9" ht="18.75">
      <c r="E112" s="19" t="s">
        <v>45</v>
      </c>
      <c r="F112" s="19"/>
      <c r="G112" s="19"/>
      <c r="H112" s="19"/>
      <c r="I112" s="19"/>
    </row>
    <row r="113" spans="3:13">
      <c r="C113" s="17" t="s">
        <v>36</v>
      </c>
      <c r="D113" s="6" t="s">
        <v>10</v>
      </c>
      <c r="E113" s="6" t="s">
        <v>11</v>
      </c>
      <c r="F113" s="6" t="s">
        <v>13</v>
      </c>
      <c r="G113" s="6" t="s">
        <v>14</v>
      </c>
      <c r="H113" s="6" t="s">
        <v>15</v>
      </c>
      <c r="I113" s="6" t="s">
        <v>16</v>
      </c>
      <c r="J113" s="6" t="s">
        <v>12</v>
      </c>
      <c r="K113" s="6" t="s">
        <v>17</v>
      </c>
      <c r="L113" s="6" t="s">
        <v>18</v>
      </c>
      <c r="M113" s="7" t="s">
        <v>19</v>
      </c>
    </row>
    <row r="114" spans="3:13" ht="15.75" thickBot="1">
      <c r="C114" s="2" t="s">
        <v>41</v>
      </c>
      <c r="D114">
        <f>AVERAGE(Tabelle24[MP1b])</f>
        <v>0.1105</v>
      </c>
      <c r="E114">
        <f>AVERAGE(Tabelle24[MP2b])</f>
        <v>-1.1525000000000003</v>
      </c>
      <c r="F114">
        <f>AVERAGE(Tabelle24[MP3b])</f>
        <v>-1.268</v>
      </c>
      <c r="G114">
        <f>AVERAGE(Tabelle24[MP4b])</f>
        <v>-0.63200000000000001</v>
      </c>
      <c r="H114">
        <f>AVERAGE(Tabelle24[MP6b])</f>
        <v>-0.84150000000000014</v>
      </c>
      <c r="I114">
        <f>AVERAGE(Tabelle24[MP6b])</f>
        <v>-0.84150000000000014</v>
      </c>
      <c r="J114">
        <f>AVERAGE(Tabelle24[MP7b])</f>
        <v>-0.80849999999999989</v>
      </c>
      <c r="K114">
        <f>AVERAGE(Tabelle24[MP8b])</f>
        <v>-1.2155</v>
      </c>
      <c r="L114">
        <f>AVERAGE(Tabelle24[MP9b])</f>
        <v>-1.4845000000000002</v>
      </c>
      <c r="M114">
        <f>AVERAGE(Tabelle24[MP10b])</f>
        <v>0.23000000000000004</v>
      </c>
    </row>
    <row r="115" spans="3:13" ht="16.5" thickTop="1" thickBot="1">
      <c r="C115" s="2" t="s">
        <v>31</v>
      </c>
      <c r="D115" s="9">
        <f>SUBTOTAL(101,Tabelle1420[MP1b])</f>
        <v>0.31</v>
      </c>
      <c r="E115" s="9">
        <f>SUBTOTAL(101,Tabelle1420[MP2b])</f>
        <v>-1.1700000000000002</v>
      </c>
      <c r="F115" s="9">
        <f>SUBTOTAL(101,Tabelle1420[MP3b])</f>
        <v>-1.9488888888888889</v>
      </c>
      <c r="G115" s="9">
        <f>SUBTOTAL(101,Tabelle1420[MP4b])</f>
        <v>-0.87888888888888894</v>
      </c>
      <c r="H115" s="9">
        <f>SUBTOTAL(101,Tabelle1420[MP5b])</f>
        <v>-1.2194444444444441</v>
      </c>
      <c r="I115" s="9">
        <f>SUBTOTAL(101,Tabelle1420[MP6b])</f>
        <v>-1.1816666666666666</v>
      </c>
      <c r="J115" s="9">
        <f>SUBTOTAL(101,Tabelle1420[MP7b])</f>
        <v>-1.0172222222222222</v>
      </c>
      <c r="K115" s="9">
        <f>SUBTOTAL(101,Tabelle1420[MP8b])</f>
        <v>-1.9011111111111114</v>
      </c>
      <c r="L115" s="9">
        <f>SUBTOTAL(101,Tabelle1420[MP9b])</f>
        <v>-1.3438888888888887</v>
      </c>
      <c r="M115" s="10">
        <f>SUBTOTAL(101,Tabelle1420[MP10b])</f>
        <v>-1.1666666666666653E-2</v>
      </c>
    </row>
    <row r="116" spans="3:13" ht="15.75" thickTop="1">
      <c r="C116" s="2" t="s">
        <v>28</v>
      </c>
      <c r="E116" s="9">
        <f>SUBTOTAL(101,Tabelle1416[MP2b])</f>
        <v>-1.2630000000000001</v>
      </c>
      <c r="F116" s="9">
        <f>SUBTOTAL(101,Tabelle1416[MP3b])</f>
        <v>-2.6044999999999998</v>
      </c>
      <c r="G116" s="9">
        <f>SUBTOTAL(101,Tabelle1416[MP4b])</f>
        <v>-1.0150000000000001</v>
      </c>
      <c r="H116" s="9">
        <f>SUBTOTAL(101,Tabelle1416[MP5b])</f>
        <v>-1.3929999999999998</v>
      </c>
      <c r="I116" s="9">
        <f>SUBTOTAL(101,Tabelle1416[MP6b])</f>
        <v>-1.411</v>
      </c>
      <c r="J116" s="9">
        <f>SUBTOTAL(101,Tabelle1416[MP7b])</f>
        <v>-1.1660000000000001</v>
      </c>
      <c r="K116" s="9">
        <f>SUBTOTAL(101,Tabelle1416[MP8b])</f>
        <v>-2.6080000000000001</v>
      </c>
      <c r="L116" s="10">
        <f>SUBTOTAL(101,Tabelle1416[MP9b])</f>
        <v>-1.5985000000000005</v>
      </c>
    </row>
  </sheetData>
  <pageMargins left="0.7" right="0.7" top="0.78740157499999996" bottom="0.78740157499999996"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dimension ref="A1:M140"/>
  <sheetViews>
    <sheetView topLeftCell="A109" zoomScale="85" zoomScaleNormal="85" workbookViewId="0">
      <selection activeCell="W133" sqref="W133"/>
    </sheetView>
  </sheetViews>
  <sheetFormatPr baseColWidth="10" defaultRowHeight="15"/>
  <sheetData>
    <row r="1" spans="1:13" ht="15.75">
      <c r="A1">
        <v>0.46733820729745601</v>
      </c>
      <c r="B1" s="32" t="s">
        <v>77</v>
      </c>
      <c r="C1" s="32" t="s">
        <v>78</v>
      </c>
      <c r="D1" s="32" t="s">
        <v>79</v>
      </c>
    </row>
    <row r="2" spans="1:13">
      <c r="A2" s="31">
        <f>SQRT(20)</f>
        <v>4.4721359549995796</v>
      </c>
    </row>
    <row r="8" spans="1:13" ht="18.75">
      <c r="E8" s="19" t="s">
        <v>49</v>
      </c>
      <c r="F8" s="19"/>
      <c r="G8" s="19"/>
      <c r="H8" s="19"/>
      <c r="I8" s="19"/>
      <c r="J8" s="22"/>
      <c r="K8" s="23"/>
      <c r="L8" s="23"/>
    </row>
    <row r="9" spans="1:13" ht="15.75" thickBot="1">
      <c r="C9" s="20" t="s">
        <v>33</v>
      </c>
      <c r="D9" s="20" t="s">
        <v>0</v>
      </c>
      <c r="E9" s="20" t="s">
        <v>1</v>
      </c>
      <c r="F9" s="20" t="s">
        <v>2</v>
      </c>
      <c r="G9" s="20" t="s">
        <v>3</v>
      </c>
      <c r="H9" s="20" t="s">
        <v>4</v>
      </c>
      <c r="I9" s="20" t="s">
        <v>5</v>
      </c>
      <c r="J9" s="20" t="s">
        <v>6</v>
      </c>
      <c r="K9" s="20" t="s">
        <v>7</v>
      </c>
      <c r="L9" s="20" t="s">
        <v>8</v>
      </c>
      <c r="M9" s="21" t="s">
        <v>9</v>
      </c>
    </row>
    <row r="10" spans="1:13" ht="15.75" thickTop="1">
      <c r="C10" t="s">
        <v>46</v>
      </c>
      <c r="D10">
        <v>160.25</v>
      </c>
      <c r="E10">
        <v>160.25</v>
      </c>
      <c r="F10">
        <v>160.25</v>
      </c>
      <c r="G10">
        <v>160.25</v>
      </c>
      <c r="H10">
        <v>160.25</v>
      </c>
      <c r="I10">
        <v>160.25</v>
      </c>
      <c r="J10">
        <v>160.25</v>
      </c>
      <c r="K10">
        <v>160.25</v>
      </c>
      <c r="L10">
        <v>160.25</v>
      </c>
      <c r="M10">
        <v>160.25</v>
      </c>
    </row>
    <row r="11" spans="1:13">
      <c r="C11" t="s">
        <v>47</v>
      </c>
      <c r="D11">
        <v>152.4</v>
      </c>
      <c r="E11">
        <v>152.4</v>
      </c>
      <c r="F11">
        <v>152.4</v>
      </c>
      <c r="G11">
        <v>152.4</v>
      </c>
      <c r="H11">
        <v>152.4</v>
      </c>
      <c r="I11">
        <v>152.4</v>
      </c>
      <c r="J11">
        <v>152.4</v>
      </c>
      <c r="K11">
        <v>152.4</v>
      </c>
      <c r="L11">
        <v>152.4</v>
      </c>
      <c r="M11">
        <v>152.4</v>
      </c>
    </row>
    <row r="12" spans="1:13">
      <c r="C12" t="s">
        <v>48</v>
      </c>
      <c r="D12">
        <v>149.30000000000001</v>
      </c>
      <c r="E12">
        <v>149.30000000000001</v>
      </c>
      <c r="F12">
        <v>149.30000000000001</v>
      </c>
      <c r="G12">
        <v>149.30000000000001</v>
      </c>
      <c r="H12">
        <v>149.30000000000001</v>
      </c>
      <c r="I12">
        <v>149.30000000000001</v>
      </c>
      <c r="J12">
        <v>149.30000000000001</v>
      </c>
      <c r="K12">
        <v>149.30000000000001</v>
      </c>
      <c r="L12">
        <v>149.30000000000001</v>
      </c>
      <c r="M12">
        <v>149.30000000000001</v>
      </c>
    </row>
    <row r="13" spans="1:13">
      <c r="C13" s="5" t="s">
        <v>46</v>
      </c>
      <c r="D13" s="1">
        <f>STDEV(Tabelle14[Spalte2])</f>
        <v>0.27030002823373267</v>
      </c>
      <c r="E13" s="1">
        <f>STDEV(Tabelle14[Spalte3])</f>
        <v>0.11573449651772093</v>
      </c>
      <c r="F13" s="1">
        <f>STDEV(Tabelle14[Spalte4])</f>
        <v>8.5587751214146704E-2</v>
      </c>
      <c r="G13" s="1">
        <f>STDEV(Tabelle14[Spalte5])</f>
        <v>3.592389616661136E-2</v>
      </c>
      <c r="H13" s="1">
        <f>STDEV(Tabelle14[Spalte7])</f>
        <v>2.8022547312739773E-2</v>
      </c>
      <c r="I13" s="1">
        <f>STDEV(Tabelle14[Spalte7])</f>
        <v>2.8022547312739773E-2</v>
      </c>
      <c r="J13" s="1">
        <f>STDEV(Tabelle14[Spalte8])</f>
        <v>2.4942038071455556E-2</v>
      </c>
      <c r="K13" s="1">
        <f>STDEV(Tabelle14[Spalte9])</f>
        <v>0.1128331324987196</v>
      </c>
      <c r="L13" s="1">
        <f>STDEV(Tabelle14[Spalte10])</f>
        <v>7.83699056096306E-2</v>
      </c>
      <c r="M13" s="1">
        <f>STDEV(Tabelle14[Spalte11])</f>
        <v>0.21041062610748731</v>
      </c>
    </row>
    <row r="14" spans="1:13">
      <c r="C14" s="5" t="s">
        <v>47</v>
      </c>
      <c r="D14" s="1">
        <f>STDEV(Tabelle1419[MP1a])</f>
        <v>0.4156108190858081</v>
      </c>
      <c r="E14" s="1">
        <f>STDEV(Tabelle1419[MP2a])</f>
        <v>0.13784048752090203</v>
      </c>
      <c r="F14" s="1">
        <f>STDEV(Tabelle1419[MP3a])</f>
        <v>9.8247719459969976E-2</v>
      </c>
      <c r="G14" s="1">
        <f>STDEV(Tabelle1419[MP4a])</f>
        <v>5.3455741879327438E-2</v>
      </c>
      <c r="H14" s="1">
        <f>STDEV(Tabelle1419[MP5a])</f>
        <v>6.0317785885405518E-2</v>
      </c>
      <c r="I14" s="1">
        <f>STDEV(Tabelle1419[MP6a])</f>
        <v>4.7527082062880359E-2</v>
      </c>
      <c r="J14" s="1">
        <f>STDEV(Tabelle1419[MP7a])</f>
        <v>2.8382310609877344E-2</v>
      </c>
      <c r="K14" s="1">
        <f>STDEV(Tabelle1419[MP8a])</f>
        <v>0.13217635278405179</v>
      </c>
      <c r="L14" s="1">
        <f>STDEV(Tabelle1419[MP9a])</f>
        <v>0.12059357552339342</v>
      </c>
      <c r="M14" s="1">
        <f>STDEV(Tabelle1419[MP10a])</f>
        <v>0.29073043013509225</v>
      </c>
    </row>
    <row r="15" spans="1:13">
      <c r="C15" s="5" t="s">
        <v>48</v>
      </c>
      <c r="D15" s="1">
        <f>STDEV(Tabelle2[MP1a])</f>
        <v>0.45378959882306691</v>
      </c>
      <c r="E15" s="1">
        <f>STDEV(Tabelle2[MP2a])</f>
        <v>0.12130431501849086</v>
      </c>
      <c r="F15" s="1">
        <f>STDEV(Tabelle2[MP3a])</f>
        <v>6.8092429442401306E-2</v>
      </c>
      <c r="G15" s="1">
        <f>STDEV(Tabelle2[MP4a])</f>
        <v>5.0770380921826529E-2</v>
      </c>
      <c r="H15" s="1">
        <f>STDEV(Tabelle2[MP5a])</f>
        <v>0.10287447640079071</v>
      </c>
      <c r="I15" s="1">
        <f>STDEV(Tabelle2[MP6a])</f>
        <v>0.16392873933190411</v>
      </c>
      <c r="J15" s="1">
        <f>STDEV(Tabelle2[MP7a])</f>
        <v>0.218855275419505</v>
      </c>
      <c r="K15" s="1">
        <f>STDEV(Tabelle2[MP8a])</f>
        <v>0.23452303219850071</v>
      </c>
      <c r="L15" s="1">
        <f>STDEV(Tabelle2[MP9a])</f>
        <v>0.21083792727815212</v>
      </c>
      <c r="M15" s="1">
        <f>STDEV(Tabelle2[MP10a])</f>
        <v>0.43154678955930992</v>
      </c>
    </row>
    <row r="42" spans="3:13" ht="18.75">
      <c r="F42" s="19" t="s">
        <v>50</v>
      </c>
      <c r="G42" s="19"/>
      <c r="H42" s="19"/>
      <c r="I42" s="19"/>
      <c r="J42" s="19"/>
    </row>
    <row r="43" spans="3:13" ht="15.75" thickBot="1">
      <c r="C43" s="20" t="s">
        <v>33</v>
      </c>
      <c r="D43" s="20" t="s">
        <v>0</v>
      </c>
      <c r="E43" s="20" t="s">
        <v>1</v>
      </c>
      <c r="F43" s="20" t="s">
        <v>2</v>
      </c>
      <c r="G43" s="20" t="s">
        <v>3</v>
      </c>
      <c r="H43" s="20" t="s">
        <v>4</v>
      </c>
      <c r="I43" s="20" t="s">
        <v>5</v>
      </c>
      <c r="J43" s="20" t="s">
        <v>6</v>
      </c>
      <c r="K43" s="20" t="s">
        <v>7</v>
      </c>
      <c r="L43" s="20" t="s">
        <v>8</v>
      </c>
      <c r="M43" s="21" t="s">
        <v>9</v>
      </c>
    </row>
    <row r="44" spans="3:13" ht="15.75" thickTop="1">
      <c r="C44" t="s">
        <v>46</v>
      </c>
      <c r="D44">
        <v>85.55</v>
      </c>
      <c r="E44">
        <v>85.55</v>
      </c>
      <c r="F44">
        <v>85.55</v>
      </c>
      <c r="G44">
        <v>85.55</v>
      </c>
      <c r="H44">
        <v>85.55</v>
      </c>
      <c r="I44">
        <v>85.55</v>
      </c>
      <c r="J44">
        <v>85.55</v>
      </c>
      <c r="K44">
        <v>85.55</v>
      </c>
      <c r="L44">
        <v>85.55</v>
      </c>
      <c r="M44">
        <v>85.55</v>
      </c>
    </row>
    <row r="45" spans="3:13">
      <c r="C45" t="s">
        <v>47</v>
      </c>
      <c r="D45">
        <v>74.650000000000006</v>
      </c>
      <c r="E45">
        <v>74.650000000000006</v>
      </c>
      <c r="F45">
        <v>74.650000000000006</v>
      </c>
      <c r="G45">
        <v>74.650000000000006</v>
      </c>
      <c r="H45">
        <v>74.650000000000006</v>
      </c>
      <c r="I45">
        <v>74.650000000000006</v>
      </c>
      <c r="J45">
        <v>74.650000000000006</v>
      </c>
      <c r="K45">
        <v>74.650000000000006</v>
      </c>
      <c r="L45">
        <v>74.650000000000006</v>
      </c>
      <c r="M45">
        <v>74.650000000000006</v>
      </c>
    </row>
    <row r="46" spans="3:13">
      <c r="C46" t="s">
        <v>48</v>
      </c>
      <c r="D46">
        <v>70.55</v>
      </c>
      <c r="E46">
        <v>70.55</v>
      </c>
      <c r="F46">
        <v>70.55</v>
      </c>
      <c r="G46">
        <v>70.55</v>
      </c>
      <c r="H46">
        <v>70.55</v>
      </c>
      <c r="I46">
        <v>70.55</v>
      </c>
      <c r="J46">
        <v>70.55</v>
      </c>
      <c r="K46">
        <v>70.55</v>
      </c>
      <c r="L46">
        <v>70.55</v>
      </c>
      <c r="M46">
        <v>70.55</v>
      </c>
    </row>
    <row r="47" spans="3:13">
      <c r="C47" s="5" t="s">
        <v>46</v>
      </c>
      <c r="D47" s="1">
        <f>STDEV(Tabelle14[Spalte2])</f>
        <v>0.27030002823373267</v>
      </c>
      <c r="E47" s="1">
        <f>STDEV(Tabelle14[Spalte3])</f>
        <v>0.11573449651772093</v>
      </c>
      <c r="F47" s="1">
        <f>STDEV(Tabelle14[Spalte4])</f>
        <v>8.5587751214146704E-2</v>
      </c>
      <c r="G47" s="1">
        <f>STDEV(Tabelle14[Spalte5])</f>
        <v>3.592389616661136E-2</v>
      </c>
      <c r="H47" s="1">
        <f>STDEV(Tabelle14[Spalte7])</f>
        <v>2.8022547312739773E-2</v>
      </c>
      <c r="I47" s="1">
        <f>STDEV(Tabelle14[Spalte7])</f>
        <v>2.8022547312739773E-2</v>
      </c>
      <c r="J47" s="1">
        <f>STDEV(Tabelle14[Spalte8])</f>
        <v>2.4942038071455556E-2</v>
      </c>
      <c r="K47" s="1">
        <f>STDEV(Tabelle14[Spalte9])</f>
        <v>0.1128331324987196</v>
      </c>
      <c r="L47" s="1">
        <f>STDEV(Tabelle14[Spalte10])</f>
        <v>7.83699056096306E-2</v>
      </c>
      <c r="M47" s="1">
        <f>STDEV(Tabelle14[Spalte11])</f>
        <v>0.21041062610748731</v>
      </c>
    </row>
    <row r="48" spans="3:13">
      <c r="C48" s="5" t="s">
        <v>47</v>
      </c>
      <c r="D48" s="1">
        <f>STDEV(Tabelle1419[MP1a])</f>
        <v>0.4156108190858081</v>
      </c>
      <c r="E48" s="1">
        <f>STDEV(Tabelle1419[MP2a])</f>
        <v>0.13784048752090203</v>
      </c>
      <c r="F48" s="1">
        <f>STDEV(Tabelle1419[MP3a])</f>
        <v>9.8247719459969976E-2</v>
      </c>
      <c r="G48" s="1">
        <f>STDEV(Tabelle1419[MP4a])</f>
        <v>5.3455741879327438E-2</v>
      </c>
      <c r="H48" s="1">
        <f>STDEV(Tabelle1419[MP5a])</f>
        <v>6.0317785885405518E-2</v>
      </c>
      <c r="I48" s="1">
        <f>STDEV(Tabelle1419[MP6a])</f>
        <v>4.7527082062880359E-2</v>
      </c>
      <c r="J48" s="1">
        <f>STDEV(Tabelle1419[MP7a])</f>
        <v>2.8382310609877344E-2</v>
      </c>
      <c r="K48" s="1">
        <f>STDEV(Tabelle1419[MP8a])</f>
        <v>0.13217635278405179</v>
      </c>
      <c r="L48" s="1">
        <f>STDEV(Tabelle1419[MP9a])</f>
        <v>0.12059357552339342</v>
      </c>
      <c r="M48" s="1">
        <f>STDEV(Tabelle1419[MP10a])</f>
        <v>0.29073043013509225</v>
      </c>
    </row>
    <row r="49" spans="3:13">
      <c r="C49" s="5" t="s">
        <v>48</v>
      </c>
      <c r="D49" s="1">
        <f>STDEV(Tabelle2[MP1a])</f>
        <v>0.45378959882306691</v>
      </c>
      <c r="E49" s="1">
        <f>STDEV(Tabelle2[MP2a])</f>
        <v>0.12130431501849086</v>
      </c>
      <c r="F49" s="1">
        <f>STDEV(Tabelle2[MP3a])</f>
        <v>6.8092429442401306E-2</v>
      </c>
      <c r="G49" s="1">
        <f>STDEV(Tabelle2[MP4a])</f>
        <v>5.0770380921826529E-2</v>
      </c>
      <c r="H49" s="1">
        <f>STDEV(Tabelle2[MP5a])</f>
        <v>0.10287447640079071</v>
      </c>
      <c r="I49" s="1">
        <f>STDEV(Tabelle2[MP6a])</f>
        <v>0.16392873933190411</v>
      </c>
      <c r="J49" s="1">
        <f>STDEV(Tabelle2[MP7a])</f>
        <v>0.218855275419505</v>
      </c>
      <c r="K49" s="1">
        <f>STDEV(Tabelle2[MP8a])</f>
        <v>0.23452303219850071</v>
      </c>
      <c r="L49" s="1">
        <f>STDEV(Tabelle2[MP9a])</f>
        <v>0.21083792727815212</v>
      </c>
      <c r="M49" s="1">
        <f>STDEV(Tabelle2[MP10a])</f>
        <v>0.43154678955930992</v>
      </c>
    </row>
    <row r="78" spans="3:13" ht="15.75" thickBot="1">
      <c r="C78" s="20"/>
      <c r="D78" s="20"/>
      <c r="E78" s="20"/>
      <c r="F78" s="20"/>
      <c r="G78" s="20"/>
      <c r="H78" s="20"/>
      <c r="I78" s="20"/>
      <c r="J78" s="20"/>
      <c r="K78" s="20"/>
      <c r="L78" s="20"/>
      <c r="M78" s="21"/>
    </row>
    <row r="79" spans="3:13" ht="15.75" thickTop="1"/>
    <row r="82" spans="3:13">
      <c r="C82" s="5"/>
      <c r="D82" s="1"/>
      <c r="E82" s="1"/>
      <c r="F82" s="1"/>
      <c r="G82" s="1"/>
      <c r="H82" s="1"/>
      <c r="I82" s="1"/>
      <c r="J82" s="1"/>
      <c r="K82" s="1"/>
      <c r="L82" s="1"/>
      <c r="M82" s="1"/>
    </row>
    <row r="83" spans="3:13">
      <c r="C83" s="5"/>
      <c r="D83" s="1"/>
      <c r="E83" s="1"/>
      <c r="F83" s="1"/>
      <c r="G83" s="1"/>
      <c r="H83" s="1"/>
      <c r="I83" s="1"/>
      <c r="J83" s="1"/>
      <c r="K83" s="1"/>
      <c r="L83" s="1"/>
      <c r="M83" s="1"/>
    </row>
    <row r="84" spans="3:13">
      <c r="C84" s="5"/>
      <c r="D84" s="1"/>
      <c r="E84" s="1"/>
      <c r="F84" s="1"/>
      <c r="G84" s="1"/>
      <c r="H84" s="1"/>
      <c r="I84" s="1"/>
      <c r="J84" s="1"/>
      <c r="K84" s="1"/>
      <c r="L84" s="1"/>
      <c r="M84" s="1"/>
    </row>
    <row r="134" spans="3:13" ht="15.75" thickBot="1">
      <c r="C134" s="20" t="s">
        <v>33</v>
      </c>
      <c r="D134" s="20" t="s">
        <v>0</v>
      </c>
      <c r="E134" s="20" t="s">
        <v>1</v>
      </c>
      <c r="F134" s="20" t="s">
        <v>2</v>
      </c>
      <c r="G134" s="20" t="s">
        <v>3</v>
      </c>
      <c r="H134" s="20" t="s">
        <v>4</v>
      </c>
      <c r="I134" s="20" t="s">
        <v>5</v>
      </c>
      <c r="J134" s="20" t="s">
        <v>6</v>
      </c>
      <c r="K134" s="20" t="s">
        <v>7</v>
      </c>
      <c r="L134" s="20" t="s">
        <v>8</v>
      </c>
      <c r="M134" s="21" t="s">
        <v>9</v>
      </c>
    </row>
    <row r="135" spans="3:13" ht="15.75" thickTop="1">
      <c r="C135" t="s">
        <v>46</v>
      </c>
      <c r="D135">
        <v>160.25</v>
      </c>
      <c r="E135">
        <v>160.25</v>
      </c>
      <c r="F135">
        <v>160.25</v>
      </c>
      <c r="G135">
        <v>160.25</v>
      </c>
      <c r="H135">
        <v>160.25</v>
      </c>
      <c r="I135">
        <v>160.25</v>
      </c>
      <c r="J135">
        <v>160.25</v>
      </c>
      <c r="K135">
        <v>160.25</v>
      </c>
      <c r="L135">
        <v>160.25</v>
      </c>
      <c r="M135">
        <v>160.25</v>
      </c>
    </row>
    <row r="136" spans="3:13">
      <c r="C136" t="s">
        <v>47</v>
      </c>
      <c r="D136">
        <v>152.4</v>
      </c>
      <c r="E136">
        <v>152.4</v>
      </c>
      <c r="F136">
        <v>152.4</v>
      </c>
      <c r="G136">
        <v>152.4</v>
      </c>
      <c r="H136">
        <v>152.4</v>
      </c>
      <c r="I136">
        <v>152.4</v>
      </c>
      <c r="J136">
        <v>152.4</v>
      </c>
      <c r="K136">
        <v>152.4</v>
      </c>
      <c r="L136">
        <v>152.4</v>
      </c>
      <c r="M136">
        <v>152.4</v>
      </c>
    </row>
    <row r="137" spans="3:13">
      <c r="C137" t="s">
        <v>48</v>
      </c>
      <c r="D137">
        <v>147</v>
      </c>
      <c r="E137">
        <v>147</v>
      </c>
      <c r="F137">
        <v>147</v>
      </c>
      <c r="G137">
        <v>147</v>
      </c>
      <c r="H137">
        <v>147</v>
      </c>
      <c r="I137">
        <v>147</v>
      </c>
      <c r="J137">
        <v>147</v>
      </c>
      <c r="K137">
        <v>147</v>
      </c>
      <c r="L137">
        <v>147</v>
      </c>
      <c r="M137">
        <v>147</v>
      </c>
    </row>
    <row r="138" spans="3:13">
      <c r="C138" s="5" t="s">
        <v>46</v>
      </c>
      <c r="D138" s="1">
        <f>STDEV(Tabelle14[Spalte2])</f>
        <v>0.27030002823373267</v>
      </c>
      <c r="E138" s="1">
        <f>STDEV(Tabelle14[Spalte3])</f>
        <v>0.11573449651772093</v>
      </c>
      <c r="F138" s="1">
        <f>STDEV(Tabelle14[Spalte4])</f>
        <v>8.5587751214146704E-2</v>
      </c>
      <c r="G138" s="1">
        <f>STDEV(Tabelle14[Spalte5])</f>
        <v>3.592389616661136E-2</v>
      </c>
      <c r="H138" s="1">
        <f>STDEV(Tabelle14[Spalte7])</f>
        <v>2.8022547312739773E-2</v>
      </c>
      <c r="I138" s="1">
        <f>STDEV(Tabelle14[Spalte7])</f>
        <v>2.8022547312739773E-2</v>
      </c>
      <c r="J138" s="1">
        <f>STDEV(Tabelle14[Spalte8])</f>
        <v>2.4942038071455556E-2</v>
      </c>
      <c r="K138" s="1">
        <f>STDEV(Tabelle14[Spalte9])</f>
        <v>0.1128331324987196</v>
      </c>
      <c r="L138" s="1">
        <f>STDEV(Tabelle14[Spalte10])</f>
        <v>7.83699056096306E-2</v>
      </c>
      <c r="M138" s="1">
        <f>STDEV(Tabelle14[Spalte11])</f>
        <v>0.21041062610748731</v>
      </c>
    </row>
    <row r="139" spans="3:13">
      <c r="C139" s="5" t="s">
        <v>47</v>
      </c>
      <c r="D139" s="1">
        <f>STDEV(Tabelle1419[MP1a])</f>
        <v>0.4156108190858081</v>
      </c>
      <c r="E139" s="1">
        <f>STDEV(Tabelle1419[MP2a])</f>
        <v>0.13784048752090203</v>
      </c>
      <c r="F139" s="1">
        <f>STDEV(Tabelle1419[MP3a])</f>
        <v>9.8247719459969976E-2</v>
      </c>
      <c r="G139" s="1">
        <f>STDEV(Tabelle1419[MP4a])</f>
        <v>5.3455741879327438E-2</v>
      </c>
      <c r="H139" s="1">
        <f>STDEV(Tabelle1419[MP5a])</f>
        <v>6.0317785885405518E-2</v>
      </c>
      <c r="I139" s="1">
        <f>STDEV(Tabelle1419[MP6a])</f>
        <v>4.7527082062880359E-2</v>
      </c>
      <c r="J139" s="1">
        <f>STDEV(Tabelle1419[MP7a])</f>
        <v>2.8382310609877344E-2</v>
      </c>
      <c r="K139" s="1">
        <f>STDEV(Tabelle1419[MP8a])</f>
        <v>0.13217635278405179</v>
      </c>
      <c r="L139" s="1">
        <f>STDEV(Tabelle1419[MP9a])</f>
        <v>0.12059357552339342</v>
      </c>
      <c r="M139" s="1">
        <f>STDEV(Tabelle1419[MP10a])</f>
        <v>0.29073043013509225</v>
      </c>
    </row>
    <row r="140" spans="3:13">
      <c r="C140" s="5" t="s">
        <v>48</v>
      </c>
      <c r="D140" s="1">
        <f>STDEV(Tabelle2[MP1a])</f>
        <v>0.45378959882306691</v>
      </c>
      <c r="E140" s="1">
        <f>STDEV(Tabelle2[MP2a])</f>
        <v>0.12130431501849086</v>
      </c>
      <c r="F140" s="1">
        <f>STDEV(Tabelle2[MP3a])</f>
        <v>6.8092429442401306E-2</v>
      </c>
      <c r="G140" s="1">
        <f>STDEV(Tabelle2[MP4a])</f>
        <v>5.0770380921826529E-2</v>
      </c>
      <c r="H140" s="1">
        <f>STDEV(Tabelle2[MP5a])</f>
        <v>0.10287447640079071</v>
      </c>
      <c r="I140" s="1">
        <f>STDEV(Tabelle2[MP6a])</f>
        <v>0.16392873933190411</v>
      </c>
      <c r="J140" s="1">
        <f>STDEV(Tabelle2[MP7a])</f>
        <v>0.218855275419505</v>
      </c>
      <c r="K140" s="1">
        <f>STDEV(Tabelle2[MP8a])</f>
        <v>0.23452303219850071</v>
      </c>
      <c r="L140" s="1">
        <f>STDEV(Tabelle2[MP9a])</f>
        <v>0.21083792727815212</v>
      </c>
      <c r="M140" s="1">
        <f>STDEV(Tabelle2[MP10a])</f>
        <v>0.43154678955930992</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dimension ref="A1:N79"/>
  <sheetViews>
    <sheetView topLeftCell="A79" workbookViewId="0">
      <selection activeCell="J43" sqref="J43"/>
    </sheetView>
  </sheetViews>
  <sheetFormatPr baseColWidth="10" defaultRowHeight="15"/>
  <cols>
    <col min="12" max="15" width="11.42578125" customWidth="1"/>
  </cols>
  <sheetData>
    <row r="1" spans="1:14" ht="15.75">
      <c r="A1">
        <v>0.46733820729745601</v>
      </c>
      <c r="B1" s="32" t="s">
        <v>77</v>
      </c>
      <c r="C1" s="32" t="s">
        <v>78</v>
      </c>
      <c r="D1" s="32" t="s">
        <v>79</v>
      </c>
      <c r="E1" s="49" t="s">
        <v>126</v>
      </c>
    </row>
    <row r="2" spans="1:14">
      <c r="A2" s="31">
        <f>SQRT(20)</f>
        <v>4.4721359549995796</v>
      </c>
    </row>
    <row r="3" spans="1:14" ht="28.5">
      <c r="F3" s="24" t="s">
        <v>51</v>
      </c>
    </row>
    <row r="6" spans="1:14">
      <c r="D6" s="18" t="s">
        <v>20</v>
      </c>
      <c r="E6" s="11" t="s">
        <v>0</v>
      </c>
      <c r="F6" s="11" t="s">
        <v>1</v>
      </c>
      <c r="G6" s="11" t="s">
        <v>2</v>
      </c>
      <c r="H6" s="11" t="s">
        <v>3</v>
      </c>
      <c r="I6" s="11" t="s">
        <v>4</v>
      </c>
      <c r="J6" s="11" t="s">
        <v>5</v>
      </c>
      <c r="K6" s="11" t="s">
        <v>6</v>
      </c>
      <c r="L6" s="11" t="s">
        <v>7</v>
      </c>
      <c r="M6" s="11" t="s">
        <v>8</v>
      </c>
      <c r="N6" s="12" t="s">
        <v>9</v>
      </c>
    </row>
    <row r="7" spans="1:14">
      <c r="D7">
        <v>1</v>
      </c>
      <c r="E7">
        <v>2.48</v>
      </c>
      <c r="F7">
        <v>0.81</v>
      </c>
      <c r="G7">
        <v>0.1</v>
      </c>
      <c r="H7">
        <v>-0.08</v>
      </c>
      <c r="I7">
        <v>-0.28000000000000003</v>
      </c>
      <c r="J7">
        <v>-0.3</v>
      </c>
      <c r="K7">
        <v>-0.24</v>
      </c>
      <c r="L7">
        <v>-0.12</v>
      </c>
      <c r="M7">
        <v>1.28</v>
      </c>
      <c r="N7">
        <v>3.78</v>
      </c>
    </row>
    <row r="8" spans="1:14">
      <c r="D8">
        <v>2</v>
      </c>
      <c r="E8">
        <v>2.4500000000000002</v>
      </c>
      <c r="F8">
        <v>0.84</v>
      </c>
      <c r="G8">
        <v>0.12</v>
      </c>
      <c r="H8">
        <v>-0.08</v>
      </c>
      <c r="I8">
        <v>-0.28999999999999998</v>
      </c>
      <c r="J8">
        <v>-0.32</v>
      </c>
      <c r="K8">
        <v>-0.24</v>
      </c>
      <c r="L8">
        <v>-0.11</v>
      </c>
      <c r="M8">
        <v>1.3</v>
      </c>
      <c r="N8">
        <v>3.76</v>
      </c>
    </row>
    <row r="9" spans="1:14">
      <c r="D9">
        <v>3</v>
      </c>
      <c r="E9">
        <v>2.46</v>
      </c>
      <c r="F9">
        <v>0.83</v>
      </c>
      <c r="G9">
        <v>0.14000000000000001</v>
      </c>
      <c r="H9">
        <v>-0.08</v>
      </c>
      <c r="I9">
        <v>-0.3</v>
      </c>
      <c r="J9">
        <v>-0.32</v>
      </c>
      <c r="K9">
        <v>-0.24</v>
      </c>
      <c r="L9">
        <v>-0.06</v>
      </c>
      <c r="M9">
        <v>1.35</v>
      </c>
      <c r="N9">
        <v>3.59</v>
      </c>
    </row>
    <row r="10" spans="1:14">
      <c r="D10">
        <v>4</v>
      </c>
      <c r="E10">
        <v>2.59</v>
      </c>
      <c r="F10">
        <v>0.93</v>
      </c>
      <c r="G10">
        <v>0.19</v>
      </c>
      <c r="H10">
        <v>-0.08</v>
      </c>
      <c r="I10">
        <v>-0.35</v>
      </c>
      <c r="J10">
        <v>-0.36</v>
      </c>
      <c r="K10">
        <v>-0.21</v>
      </c>
      <c r="L10">
        <v>-0.01</v>
      </c>
      <c r="M10">
        <v>1.41</v>
      </c>
      <c r="N10">
        <v>3.56</v>
      </c>
    </row>
    <row r="11" spans="1:14">
      <c r="D11">
        <v>5</v>
      </c>
      <c r="E11">
        <v>2.4500000000000002</v>
      </c>
      <c r="F11">
        <v>0.84</v>
      </c>
      <c r="G11">
        <v>0.12</v>
      </c>
      <c r="H11">
        <v>-0.11</v>
      </c>
      <c r="I11">
        <v>-0.37</v>
      </c>
      <c r="J11">
        <v>-0.39</v>
      </c>
      <c r="K11">
        <v>-0.26</v>
      </c>
      <c r="L11">
        <v>-0.08</v>
      </c>
      <c r="M11">
        <v>1.37</v>
      </c>
      <c r="N11">
        <v>3.65</v>
      </c>
    </row>
    <row r="12" spans="1:14">
      <c r="D12">
        <v>6</v>
      </c>
      <c r="E12">
        <v>2.54</v>
      </c>
      <c r="F12">
        <v>0.83</v>
      </c>
      <c r="G12">
        <v>0.12</v>
      </c>
      <c r="H12">
        <v>-0.06</v>
      </c>
      <c r="I12">
        <v>-0.26</v>
      </c>
      <c r="J12">
        <v>-0.31</v>
      </c>
      <c r="K12">
        <v>-0.25</v>
      </c>
      <c r="L12">
        <v>-0.06</v>
      </c>
      <c r="M12">
        <v>1.37</v>
      </c>
      <c r="N12">
        <v>3.69</v>
      </c>
    </row>
    <row r="13" spans="1:14">
      <c r="D13">
        <v>7</v>
      </c>
      <c r="E13">
        <v>2.4900000000000002</v>
      </c>
      <c r="F13">
        <v>0.86</v>
      </c>
      <c r="G13">
        <v>0.11</v>
      </c>
      <c r="H13">
        <v>-0.09</v>
      </c>
      <c r="I13">
        <v>-0.33</v>
      </c>
      <c r="J13">
        <v>-0.36</v>
      </c>
      <c r="K13">
        <v>-0.27</v>
      </c>
      <c r="L13">
        <v>-0.09</v>
      </c>
      <c r="M13">
        <v>1.35</v>
      </c>
      <c r="N13">
        <v>3.68</v>
      </c>
    </row>
    <row r="14" spans="1:14">
      <c r="D14">
        <v>8</v>
      </c>
      <c r="E14">
        <v>2.5499999999999998</v>
      </c>
      <c r="F14">
        <v>0.87</v>
      </c>
      <c r="G14">
        <v>0.13</v>
      </c>
      <c r="H14">
        <v>-0.08</v>
      </c>
      <c r="I14">
        <v>-0.28999999999999998</v>
      </c>
      <c r="J14">
        <v>-0.32</v>
      </c>
      <c r="K14">
        <v>-0.25</v>
      </c>
      <c r="L14">
        <v>-0.08</v>
      </c>
      <c r="M14">
        <v>1.36</v>
      </c>
      <c r="N14">
        <v>3.65</v>
      </c>
    </row>
    <row r="15" spans="1:14">
      <c r="D15">
        <v>9</v>
      </c>
      <c r="E15">
        <v>2.58</v>
      </c>
      <c r="F15">
        <v>0.84</v>
      </c>
      <c r="G15">
        <v>0.12</v>
      </c>
      <c r="H15">
        <v>-0.06</v>
      </c>
      <c r="I15">
        <v>-0.28000000000000003</v>
      </c>
      <c r="J15">
        <v>-0.32</v>
      </c>
      <c r="K15">
        <v>-0.26</v>
      </c>
      <c r="L15">
        <v>-0.05</v>
      </c>
      <c r="M15">
        <v>1.41</v>
      </c>
      <c r="N15">
        <v>3.58</v>
      </c>
    </row>
    <row r="16" spans="1:14">
      <c r="D16">
        <v>10</v>
      </c>
      <c r="E16">
        <v>2.5299999999999998</v>
      </c>
      <c r="F16">
        <v>0.88</v>
      </c>
      <c r="G16">
        <v>0.14000000000000001</v>
      </c>
      <c r="H16">
        <v>-0.02</v>
      </c>
      <c r="I16">
        <v>-0.18</v>
      </c>
      <c r="J16">
        <v>-0.22</v>
      </c>
      <c r="K16">
        <v>-0.2</v>
      </c>
      <c r="L16">
        <v>-0.1</v>
      </c>
      <c r="M16">
        <v>1.27</v>
      </c>
      <c r="N16">
        <v>3.9</v>
      </c>
    </row>
    <row r="17" spans="4:14">
      <c r="D17">
        <v>11</v>
      </c>
      <c r="E17">
        <v>2.6</v>
      </c>
      <c r="F17">
        <v>0.82</v>
      </c>
      <c r="G17">
        <v>0.1</v>
      </c>
      <c r="H17">
        <v>-0.05</v>
      </c>
      <c r="I17">
        <v>-0.28000000000000003</v>
      </c>
      <c r="J17">
        <v>-0.33</v>
      </c>
      <c r="K17">
        <v>-0.27</v>
      </c>
      <c r="L17">
        <v>-0.1</v>
      </c>
      <c r="M17">
        <v>1.35</v>
      </c>
      <c r="N17">
        <v>3.79</v>
      </c>
    </row>
    <row r="18" spans="4:14">
      <c r="D18">
        <v>12</v>
      </c>
      <c r="E18">
        <v>2.4900000000000002</v>
      </c>
      <c r="F18">
        <v>0.91</v>
      </c>
      <c r="G18">
        <v>0.09</v>
      </c>
      <c r="H18">
        <v>0.09</v>
      </c>
      <c r="I18">
        <v>-0.35</v>
      </c>
      <c r="J18">
        <v>-0.4</v>
      </c>
      <c r="K18">
        <v>-0.32</v>
      </c>
      <c r="L18">
        <v>-0.15</v>
      </c>
      <c r="M18">
        <v>1.38</v>
      </c>
      <c r="N18">
        <v>4.04</v>
      </c>
    </row>
    <row r="19" spans="4:14">
      <c r="D19">
        <v>13</v>
      </c>
      <c r="E19">
        <v>2.4700000000000002</v>
      </c>
      <c r="F19">
        <v>0.8</v>
      </c>
      <c r="G19">
        <v>0.09</v>
      </c>
      <c r="H19">
        <v>-7.0000000000000007E-2</v>
      </c>
      <c r="I19">
        <v>-7.0000000000000007E-2</v>
      </c>
      <c r="J19">
        <v>-0.34</v>
      </c>
      <c r="K19">
        <v>-0.28000000000000003</v>
      </c>
      <c r="L19">
        <v>-0.1</v>
      </c>
      <c r="M19">
        <v>0.63</v>
      </c>
      <c r="N19">
        <v>3.76</v>
      </c>
    </row>
    <row r="20" spans="4:14">
      <c r="D20">
        <v>14</v>
      </c>
      <c r="E20">
        <v>2.48</v>
      </c>
      <c r="F20">
        <v>0.83</v>
      </c>
      <c r="G20">
        <v>0.14000000000000001</v>
      </c>
      <c r="H20">
        <v>-0.04</v>
      </c>
      <c r="I20">
        <v>-0.23</v>
      </c>
      <c r="J20">
        <v>-0.27</v>
      </c>
      <c r="K20">
        <v>-0.24</v>
      </c>
      <c r="L20">
        <v>-0.13</v>
      </c>
      <c r="M20">
        <v>1.33</v>
      </c>
      <c r="N20">
        <v>4.0599999999999996</v>
      </c>
    </row>
    <row r="21" spans="4:14">
      <c r="D21">
        <v>15</v>
      </c>
      <c r="E21">
        <v>2.52</v>
      </c>
      <c r="F21">
        <v>0.81</v>
      </c>
      <c r="G21">
        <v>0.13</v>
      </c>
      <c r="H21">
        <v>-7.0000000000000007E-2</v>
      </c>
      <c r="I21">
        <v>-0.32</v>
      </c>
      <c r="J21">
        <v>-0.35</v>
      </c>
      <c r="K21">
        <v>-0.28999999999999998</v>
      </c>
      <c r="L21">
        <v>-0.12</v>
      </c>
      <c r="M21">
        <v>1.39</v>
      </c>
      <c r="N21">
        <v>4.2</v>
      </c>
    </row>
    <row r="22" spans="4:14">
      <c r="D22">
        <v>16</v>
      </c>
      <c r="E22">
        <v>2.4900000000000002</v>
      </c>
      <c r="F22">
        <v>0.88</v>
      </c>
      <c r="G22">
        <v>0.23</v>
      </c>
      <c r="H22">
        <v>-0.06</v>
      </c>
      <c r="I22">
        <v>-0.32</v>
      </c>
      <c r="J22">
        <v>-0.34</v>
      </c>
      <c r="K22">
        <v>-0.24</v>
      </c>
      <c r="L22">
        <v>-0.33</v>
      </c>
      <c r="M22">
        <v>0.84</v>
      </c>
      <c r="N22">
        <v>3.55</v>
      </c>
    </row>
    <row r="23" spans="4:14">
      <c r="D23">
        <v>17</v>
      </c>
      <c r="E23">
        <v>2.52</v>
      </c>
      <c r="F23">
        <v>0.87</v>
      </c>
      <c r="G23">
        <v>0.15</v>
      </c>
      <c r="H23">
        <v>-0.08</v>
      </c>
      <c r="I23">
        <v>-0.34</v>
      </c>
      <c r="J23">
        <v>-0.37</v>
      </c>
      <c r="K23">
        <v>-0.27</v>
      </c>
      <c r="L23">
        <v>-0.12</v>
      </c>
      <c r="M23">
        <v>1.4</v>
      </c>
      <c r="N23">
        <v>3.88</v>
      </c>
    </row>
    <row r="24" spans="4:14">
      <c r="D24">
        <v>18</v>
      </c>
      <c r="E24">
        <v>2.58</v>
      </c>
      <c r="F24">
        <v>0.88</v>
      </c>
      <c r="G24">
        <v>0.17</v>
      </c>
      <c r="H24">
        <v>-0.06</v>
      </c>
      <c r="I24">
        <v>-0.06</v>
      </c>
      <c r="J24">
        <v>-0.31</v>
      </c>
      <c r="K24">
        <v>-0.26</v>
      </c>
      <c r="L24">
        <v>-0.15</v>
      </c>
      <c r="M24">
        <v>1.34</v>
      </c>
      <c r="N24">
        <v>4.04</v>
      </c>
    </row>
    <row r="25" spans="4:14">
      <c r="D25">
        <v>19</v>
      </c>
      <c r="E25">
        <v>2.6</v>
      </c>
      <c r="F25">
        <v>0.89</v>
      </c>
      <c r="G25">
        <v>0.16</v>
      </c>
      <c r="H25">
        <v>-7.0000000000000007E-2</v>
      </c>
      <c r="I25">
        <v>-0.34</v>
      </c>
      <c r="J25">
        <v>-0.36</v>
      </c>
      <c r="K25">
        <v>-0.27</v>
      </c>
      <c r="L25">
        <v>-0.17</v>
      </c>
      <c r="M25">
        <v>1.24</v>
      </c>
      <c r="N25">
        <v>4.1100000000000003</v>
      </c>
    </row>
    <row r="26" spans="4:14">
      <c r="D26">
        <v>20</v>
      </c>
      <c r="E26">
        <v>2.6</v>
      </c>
      <c r="F26">
        <v>0.89</v>
      </c>
      <c r="G26">
        <v>0.18</v>
      </c>
      <c r="H26">
        <v>-7.0000000000000007E-2</v>
      </c>
      <c r="I26">
        <v>-0.31</v>
      </c>
      <c r="J26">
        <v>-0.33</v>
      </c>
      <c r="K26">
        <v>-0.27</v>
      </c>
      <c r="L26">
        <v>-0.11</v>
      </c>
      <c r="M26">
        <v>1.39</v>
      </c>
      <c r="N26">
        <v>3.81</v>
      </c>
    </row>
    <row r="27" spans="4:14">
      <c r="D27" s="2" t="s">
        <v>26</v>
      </c>
      <c r="E27">
        <f t="shared" ref="E27:N27" si="0">STDEVA(E7:E26)</f>
        <v>5.3437124883263222E-2</v>
      </c>
      <c r="F27">
        <f t="shared" si="0"/>
        <v>3.5758694194927144E-2</v>
      </c>
      <c r="G27">
        <f t="shared" si="0"/>
        <v>3.5729244987382724E-2</v>
      </c>
      <c r="H27">
        <f t="shared" si="0"/>
        <v>4.0249223594996199E-2</v>
      </c>
      <c r="I27">
        <f t="shared" si="0"/>
        <v>8.5092828567889578E-2</v>
      </c>
      <c r="J27">
        <f t="shared" si="0"/>
        <v>4.0509907819926555E-2</v>
      </c>
      <c r="K27">
        <f t="shared" si="0"/>
        <v>2.661123624969116E-2</v>
      </c>
      <c r="L27">
        <f t="shared" si="0"/>
        <v>6.3627203715325875E-2</v>
      </c>
      <c r="M27">
        <f t="shared" si="0"/>
        <v>0.19771324264143297</v>
      </c>
      <c r="N27">
        <f t="shared" si="0"/>
        <v>0.19773453762158261</v>
      </c>
    </row>
    <row r="28" spans="4:14">
      <c r="D28" s="2" t="s">
        <v>25</v>
      </c>
      <c r="E28">
        <f t="shared" ref="E28:N28" si="1">AVERAGE(E7:E26)</f>
        <v>2.5235000000000007</v>
      </c>
      <c r="F28">
        <f t="shared" si="1"/>
        <v>0.85550000000000015</v>
      </c>
      <c r="G28">
        <f t="shared" si="1"/>
        <v>0.13650000000000001</v>
      </c>
      <c r="H28">
        <f t="shared" si="1"/>
        <v>-6.1000000000000019E-2</v>
      </c>
      <c r="I28">
        <f t="shared" si="1"/>
        <v>-0.27749999999999997</v>
      </c>
      <c r="J28">
        <f t="shared" si="1"/>
        <v>-0.33100000000000002</v>
      </c>
      <c r="K28">
        <f t="shared" si="1"/>
        <v>-0.25649999999999995</v>
      </c>
      <c r="L28">
        <f t="shared" si="1"/>
        <v>-0.11200000000000002</v>
      </c>
      <c r="M28">
        <f t="shared" si="1"/>
        <v>1.2879999999999998</v>
      </c>
      <c r="N28">
        <f t="shared" si="1"/>
        <v>3.8039999999999998</v>
      </c>
    </row>
    <row r="29" spans="4:14" ht="15.75">
      <c r="D29" s="32" t="s">
        <v>77</v>
      </c>
      <c r="E29">
        <f>E27/A2</f>
        <v>1.1948904376112207E-2</v>
      </c>
      <c r="F29">
        <f>F27/A2</f>
        <v>7.9958871006484203E-3</v>
      </c>
      <c r="G29">
        <f>G27/A2</f>
        <v>7.9893020576531377E-3</v>
      </c>
      <c r="H29">
        <f>H27/A2</f>
        <v>8.9999999999999959E-3</v>
      </c>
      <c r="I29">
        <f>I27/A2</f>
        <v>1.9027334907553716E-2</v>
      </c>
      <c r="J29">
        <f>J27/A2</f>
        <v>9.0582907647606074E-3</v>
      </c>
      <c r="K29">
        <f>K27/A2</f>
        <v>5.9504533219615994E-3</v>
      </c>
      <c r="L29">
        <f>L27/A2</f>
        <v>1.4227475272569583E-2</v>
      </c>
      <c r="M29">
        <f>M27/A2</f>
        <v>4.4210025059815417E-2</v>
      </c>
      <c r="N29">
        <f>N27/A2</f>
        <v>4.4214786762134826E-2</v>
      </c>
    </row>
    <row r="30" spans="4:14" ht="15.75">
      <c r="D30" s="32" t="s">
        <v>78</v>
      </c>
      <c r="E30">
        <f>E27*A1</f>
        <v>2.4973210146074513E-2</v>
      </c>
      <c r="F30">
        <f>F27*A1</f>
        <v>1.6711404040355197E-2</v>
      </c>
      <c r="G30">
        <f>G27*A1</f>
        <v>1.6697641300495059E-2</v>
      </c>
      <c r="H30">
        <f>H27*A1</f>
        <v>1.880999999999999E-2</v>
      </c>
      <c r="I30">
        <f>I27*A1</f>
        <v>3.9767129956787266E-2</v>
      </c>
      <c r="J30">
        <f>J27*A1</f>
        <v>1.8931827698349672E-2</v>
      </c>
      <c r="K30">
        <f>K27*A1</f>
        <v>1.2436447442899743E-2</v>
      </c>
      <c r="L30">
        <f>L27*A1</f>
        <v>2.9735423319670426E-2</v>
      </c>
      <c r="M30">
        <f>M27*A1</f>
        <v>9.2398952375014221E-2</v>
      </c>
      <c r="N30">
        <f>N27*A1</f>
        <v>9.240890433286178E-2</v>
      </c>
    </row>
    <row r="31" spans="4:14" ht="15.75">
      <c r="D31" s="32" t="s">
        <v>79</v>
      </c>
      <c r="E31">
        <v>2.5000000000000001E-2</v>
      </c>
      <c r="F31">
        <v>1.7000000000000001E-2</v>
      </c>
      <c r="G31">
        <v>1.7000000000000001E-2</v>
      </c>
      <c r="H31">
        <v>1.9E-2</v>
      </c>
      <c r="I31">
        <v>0.04</v>
      </c>
      <c r="J31">
        <v>1.9E-2</v>
      </c>
      <c r="K31">
        <v>1.2999999999999999E-2</v>
      </c>
      <c r="L31">
        <v>0.03</v>
      </c>
      <c r="M31">
        <v>0.1</v>
      </c>
      <c r="N31">
        <v>0.1</v>
      </c>
    </row>
    <row r="32" spans="4:14" ht="15.75">
      <c r="D32" s="49" t="s">
        <v>126</v>
      </c>
      <c r="E32">
        <v>2.524</v>
      </c>
      <c r="F32">
        <v>0.85599999999999998</v>
      </c>
      <c r="G32">
        <v>0.13700000000000001</v>
      </c>
      <c r="H32">
        <v>-6.0999999999999999E-2</v>
      </c>
      <c r="I32">
        <v>-0.28000000000000003</v>
      </c>
      <c r="J32">
        <v>-0.33100000000000002</v>
      </c>
      <c r="K32">
        <v>-0.25700000000000001</v>
      </c>
      <c r="L32">
        <v>-0.11</v>
      </c>
      <c r="M32">
        <v>1.3</v>
      </c>
      <c r="N32">
        <v>3.8</v>
      </c>
    </row>
    <row r="33" spans="4:14" ht="15.75">
      <c r="D33" s="32" t="s">
        <v>109</v>
      </c>
      <c r="E33">
        <f t="shared" ref="E33:N33" si="2">ABS(ABS(MIN(E7:E26)-ABS(MAX(E7:E26))))</f>
        <v>0.14999999999999991</v>
      </c>
      <c r="F33">
        <f t="shared" si="2"/>
        <v>0.13</v>
      </c>
      <c r="G33">
        <f t="shared" si="2"/>
        <v>0.14000000000000001</v>
      </c>
      <c r="H33">
        <f t="shared" si="2"/>
        <v>0.2</v>
      </c>
      <c r="I33">
        <f t="shared" si="2"/>
        <v>0.43</v>
      </c>
      <c r="J33">
        <f t="shared" si="2"/>
        <v>0.62</v>
      </c>
      <c r="K33">
        <f t="shared" si="2"/>
        <v>0.52</v>
      </c>
      <c r="L33">
        <f t="shared" si="2"/>
        <v>0.34</v>
      </c>
      <c r="M33">
        <f t="shared" si="2"/>
        <v>0.77999999999999992</v>
      </c>
      <c r="N33">
        <f t="shared" si="2"/>
        <v>0.65000000000000036</v>
      </c>
    </row>
    <row r="34" spans="4:14">
      <c r="D34" s="37" t="s">
        <v>110</v>
      </c>
      <c r="E34">
        <f>MAX(E33:N33)</f>
        <v>0.77999999999999992</v>
      </c>
    </row>
    <row r="43" spans="4:14" ht="18.75">
      <c r="H43" s="19" t="s">
        <v>57</v>
      </c>
      <c r="I43" s="19"/>
      <c r="J43" s="19"/>
    </row>
    <row r="45" spans="4:14">
      <c r="D45" s="18" t="s">
        <v>20</v>
      </c>
      <c r="E45" s="11" t="s">
        <v>0</v>
      </c>
      <c r="F45" s="11" t="s">
        <v>1</v>
      </c>
      <c r="G45" s="11" t="s">
        <v>2</v>
      </c>
      <c r="H45" s="11" t="s">
        <v>3</v>
      </c>
      <c r="I45" s="11" t="s">
        <v>4</v>
      </c>
      <c r="J45" s="11" t="s">
        <v>5</v>
      </c>
      <c r="K45" s="11" t="s">
        <v>6</v>
      </c>
      <c r="L45" s="11" t="s">
        <v>7</v>
      </c>
      <c r="M45" s="11" t="s">
        <v>8</v>
      </c>
      <c r="N45" s="12" t="s">
        <v>9</v>
      </c>
    </row>
    <row r="46" spans="4:14">
      <c r="D46" t="s">
        <v>52</v>
      </c>
      <c r="E46">
        <f t="shared" ref="E46:N46" si="3">STDEVA(E7:E26)</f>
        <v>5.3437124883263222E-2</v>
      </c>
      <c r="F46">
        <f t="shared" si="3"/>
        <v>3.5758694194927144E-2</v>
      </c>
      <c r="G46">
        <f t="shared" si="3"/>
        <v>3.5729244987382724E-2</v>
      </c>
      <c r="H46">
        <f t="shared" si="3"/>
        <v>4.0249223594996199E-2</v>
      </c>
      <c r="I46">
        <f t="shared" si="3"/>
        <v>8.5092828567889578E-2</v>
      </c>
      <c r="J46">
        <f t="shared" si="3"/>
        <v>4.0509907819926555E-2</v>
      </c>
      <c r="K46">
        <f t="shared" si="3"/>
        <v>2.661123624969116E-2</v>
      </c>
      <c r="L46">
        <f t="shared" si="3"/>
        <v>6.3627203715325875E-2</v>
      </c>
      <c r="M46">
        <f t="shared" si="3"/>
        <v>0.19771324264143297</v>
      </c>
      <c r="N46">
        <f t="shared" si="3"/>
        <v>0.19773453762158261</v>
      </c>
    </row>
    <row r="47" spans="4:14">
      <c r="D47" t="s">
        <v>46</v>
      </c>
      <c r="E47">
        <f>STDEV(Tabelle14[Spalte2])</f>
        <v>0.27030002823373267</v>
      </c>
      <c r="F47">
        <f>STDEV(Tabelle14[Spalte3])</f>
        <v>0.11573449651772093</v>
      </c>
      <c r="G47">
        <f>STDEV(Tabelle14[Spalte4])</f>
        <v>8.5587751214146704E-2</v>
      </c>
      <c r="H47">
        <f>STDEV(Tabelle14[Spalte5])</f>
        <v>3.592389616661136E-2</v>
      </c>
      <c r="I47">
        <f>STDEV(Tabelle14[Spalte7])</f>
        <v>2.8022547312739773E-2</v>
      </c>
      <c r="J47">
        <f>STDEV(Tabelle14[Spalte7])</f>
        <v>2.8022547312739773E-2</v>
      </c>
      <c r="K47">
        <f>STDEV(Tabelle14[Spalte8])</f>
        <v>2.4942038071455556E-2</v>
      </c>
      <c r="L47">
        <f>STDEV(Tabelle14[Spalte9])</f>
        <v>0.1128331324987196</v>
      </c>
      <c r="M47">
        <f>STDEV(Tabelle14[Spalte10])</f>
        <v>7.83699056096306E-2</v>
      </c>
      <c r="N47">
        <f>STDEV(Tabelle14[Spalte11])</f>
        <v>0.21041062610748731</v>
      </c>
    </row>
    <row r="48" spans="4:14">
      <c r="D48" t="s">
        <v>53</v>
      </c>
      <c r="E48" s="1">
        <f>STDEV(Tabelle1419[MP1a])</f>
        <v>0.4156108190858081</v>
      </c>
      <c r="F48" s="1">
        <f>STDEV(Tabelle1419[MP2a])</f>
        <v>0.13784048752090203</v>
      </c>
      <c r="G48" s="1">
        <f>STDEV(Tabelle1419[MP3a])</f>
        <v>9.8247719459969976E-2</v>
      </c>
      <c r="H48" s="1">
        <f>STDEV(Tabelle1419[MP4a])</f>
        <v>5.3455741879327438E-2</v>
      </c>
      <c r="I48" s="1">
        <f>STDEV(Tabelle1419[MP5a])</f>
        <v>6.0317785885405518E-2</v>
      </c>
      <c r="J48" s="1">
        <f>STDEV(Tabelle1419[MP6a])</f>
        <v>4.7527082062880359E-2</v>
      </c>
      <c r="K48" s="1">
        <f>STDEV(Tabelle1419[MP7a])</f>
        <v>2.8382310609877344E-2</v>
      </c>
      <c r="L48" s="1">
        <f>STDEV(Tabelle1419[MP8a])</f>
        <v>0.13217635278405179</v>
      </c>
      <c r="M48" s="1">
        <f>STDEV(Tabelle1419[MP9a])</f>
        <v>0.12059357552339342</v>
      </c>
      <c r="N48" s="1">
        <f>STDEV(Tabelle1419[MP10a])</f>
        <v>0.29073043013509225</v>
      </c>
    </row>
    <row r="49" spans="4:14">
      <c r="D49" t="s">
        <v>54</v>
      </c>
      <c r="E49">
        <f>STDEV(Tabelle2[MP1a])</f>
        <v>0.45378959882306691</v>
      </c>
      <c r="F49">
        <f>STDEV(Tabelle2[MP2a])</f>
        <v>0.12130431501849086</v>
      </c>
      <c r="G49">
        <f>STDEV(Tabelle2[MP3a])</f>
        <v>6.8092429442401306E-2</v>
      </c>
      <c r="H49">
        <f>STDEV(Tabelle2[MP4a])</f>
        <v>5.0770380921826529E-2</v>
      </c>
      <c r="I49">
        <f>STDEV(Tabelle2[MP5a])</f>
        <v>0.10287447640079071</v>
      </c>
      <c r="J49">
        <f>STDEV(Tabelle2[MP6a])</f>
        <v>0.16392873933190411</v>
      </c>
      <c r="K49">
        <f>STDEV(Tabelle2[MP7a])</f>
        <v>0.218855275419505</v>
      </c>
      <c r="L49">
        <f>STDEV(Tabelle2[MP8a])</f>
        <v>0.23452303219850071</v>
      </c>
      <c r="M49">
        <f>STDEV(Tabelle2[MP9a])</f>
        <v>0.21083792727815212</v>
      </c>
      <c r="N49">
        <f>STDEV(Tabelle2[MP10a])</f>
        <v>0.43154678955930992</v>
      </c>
    </row>
    <row r="79" spans="5:5" ht="18.75">
      <c r="E79" s="19" t="s">
        <v>60</v>
      </c>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K96"/>
  <sheetViews>
    <sheetView topLeftCell="A109" workbookViewId="0">
      <selection activeCell="B1" sqref="B1"/>
    </sheetView>
  </sheetViews>
  <sheetFormatPr baseColWidth="10" defaultRowHeight="15"/>
  <sheetData>
    <row r="1" spans="1:11" ht="15.75">
      <c r="A1">
        <v>0.46733820729745601</v>
      </c>
      <c r="B1" s="32" t="s">
        <v>77</v>
      </c>
      <c r="C1" s="32" t="s">
        <v>78</v>
      </c>
      <c r="D1" s="32" t="s">
        <v>79</v>
      </c>
    </row>
    <row r="2" spans="1:11">
      <c r="A2" s="31">
        <f>SQRT(20)</f>
        <v>4.4721359549995796</v>
      </c>
    </row>
    <row r="3" spans="1:11" ht="18.75">
      <c r="F3" s="19" t="s">
        <v>55</v>
      </c>
    </row>
    <row r="4" spans="1:11">
      <c r="C4" s="25" t="s">
        <v>20</v>
      </c>
      <c r="D4" s="26" t="s">
        <v>1</v>
      </c>
      <c r="E4" s="26" t="s">
        <v>2</v>
      </c>
      <c r="F4" s="26" t="s">
        <v>3</v>
      </c>
      <c r="G4" s="26" t="s">
        <v>4</v>
      </c>
      <c r="H4" s="26" t="s">
        <v>5</v>
      </c>
      <c r="I4" s="26" t="s">
        <v>6</v>
      </c>
      <c r="J4" s="26" t="s">
        <v>7</v>
      </c>
      <c r="K4" s="26" t="s">
        <v>8</v>
      </c>
    </row>
    <row r="5" spans="1:11">
      <c r="C5">
        <v>1</v>
      </c>
      <c r="D5">
        <v>-0.94</v>
      </c>
      <c r="E5">
        <v>-1.67</v>
      </c>
      <c r="F5">
        <v>-0.71</v>
      </c>
      <c r="G5">
        <v>-1.04</v>
      </c>
      <c r="H5">
        <v>-1.06</v>
      </c>
      <c r="I5">
        <v>-0.87</v>
      </c>
      <c r="J5">
        <v>-1.48</v>
      </c>
      <c r="K5">
        <v>-1.45</v>
      </c>
    </row>
    <row r="6" spans="1:11">
      <c r="C6">
        <v>2</v>
      </c>
      <c r="D6">
        <v>-0.91</v>
      </c>
      <c r="E6">
        <v>-1.67</v>
      </c>
      <c r="F6">
        <v>-0.69</v>
      </c>
      <c r="G6">
        <v>-0.99</v>
      </c>
      <c r="H6">
        <v>-1.03</v>
      </c>
      <c r="I6">
        <v>-0.83</v>
      </c>
      <c r="J6">
        <v>-1.46</v>
      </c>
      <c r="K6">
        <v>-1.46</v>
      </c>
    </row>
    <row r="7" spans="1:11">
      <c r="C7">
        <v>3</v>
      </c>
      <c r="D7">
        <v>-0.88</v>
      </c>
      <c r="E7">
        <v>-1.66</v>
      </c>
      <c r="F7">
        <v>-0.71</v>
      </c>
      <c r="G7">
        <v>-1.06</v>
      </c>
      <c r="H7">
        <v>-1.1100000000000001</v>
      </c>
      <c r="I7">
        <v>-0.89</v>
      </c>
      <c r="J7">
        <v>-1.5</v>
      </c>
      <c r="K7">
        <v>-1.49</v>
      </c>
    </row>
    <row r="8" spans="1:11">
      <c r="C8">
        <v>4</v>
      </c>
      <c r="D8">
        <v>-1.01</v>
      </c>
      <c r="E8">
        <v>-1.75</v>
      </c>
      <c r="F8">
        <v>-0.71</v>
      </c>
      <c r="G8">
        <v>-1.04</v>
      </c>
      <c r="H8">
        <v>-1.1000000000000001</v>
      </c>
      <c r="I8">
        <v>-0.82</v>
      </c>
      <c r="J8">
        <v>-1.65</v>
      </c>
      <c r="K8">
        <v>-1.5</v>
      </c>
    </row>
    <row r="9" spans="1:11">
      <c r="C9">
        <v>5</v>
      </c>
      <c r="D9">
        <v>-0.87</v>
      </c>
      <c r="E9">
        <v>-1.61</v>
      </c>
      <c r="F9">
        <v>-0.65</v>
      </c>
      <c r="G9">
        <v>-1.01</v>
      </c>
      <c r="H9">
        <v>-1.02</v>
      </c>
      <c r="I9">
        <v>-0.82</v>
      </c>
      <c r="J9">
        <v>-1.4</v>
      </c>
      <c r="K9">
        <v>-1.48</v>
      </c>
    </row>
    <row r="10" spans="1:11">
      <c r="C10">
        <v>6</v>
      </c>
      <c r="D10">
        <v>-0.94</v>
      </c>
      <c r="E10">
        <v>-1.67</v>
      </c>
      <c r="F10">
        <v>-0.76</v>
      </c>
      <c r="G10">
        <v>-1.1100000000000001</v>
      </c>
      <c r="H10">
        <v>-1.1100000000000001</v>
      </c>
      <c r="I10">
        <v>-0.9</v>
      </c>
      <c r="J10">
        <v>-1.5</v>
      </c>
      <c r="K10">
        <v>-1.47</v>
      </c>
    </row>
    <row r="11" spans="1:11">
      <c r="C11">
        <v>7</v>
      </c>
      <c r="D11">
        <v>-0.89</v>
      </c>
      <c r="E11">
        <v>-1.62</v>
      </c>
      <c r="F11">
        <v>-0.68</v>
      </c>
      <c r="G11">
        <v>-1</v>
      </c>
      <c r="H11">
        <v>-1.03</v>
      </c>
      <c r="I11">
        <v>-0.83</v>
      </c>
      <c r="J11">
        <v>-1.39</v>
      </c>
      <c r="K11">
        <v>-1.46</v>
      </c>
    </row>
    <row r="12" spans="1:11">
      <c r="C12">
        <v>8</v>
      </c>
      <c r="D12">
        <v>-0.89</v>
      </c>
      <c r="E12">
        <v>-1.65</v>
      </c>
      <c r="F12">
        <v>-0.73</v>
      </c>
      <c r="G12">
        <v>-1.07</v>
      </c>
      <c r="H12">
        <v>-1.0900000000000001</v>
      </c>
      <c r="I12">
        <v>-0.86</v>
      </c>
      <c r="J12">
        <v>-1.52</v>
      </c>
      <c r="K12">
        <v>-1.52</v>
      </c>
    </row>
    <row r="13" spans="1:11">
      <c r="C13">
        <v>9</v>
      </c>
      <c r="D13">
        <v>-0.93</v>
      </c>
      <c r="E13">
        <v>-1.68</v>
      </c>
      <c r="F13">
        <v>-0.73</v>
      </c>
      <c r="G13">
        <v>-1.08</v>
      </c>
      <c r="H13">
        <v>-1.07</v>
      </c>
      <c r="I13">
        <v>-0.85</v>
      </c>
      <c r="J13">
        <v>-1.47</v>
      </c>
      <c r="K13">
        <v>-1.49</v>
      </c>
    </row>
    <row r="14" spans="1:11">
      <c r="C14">
        <v>10</v>
      </c>
      <c r="D14">
        <v>-0.92</v>
      </c>
      <c r="E14">
        <v>-1.67</v>
      </c>
      <c r="F14">
        <v>-0.81</v>
      </c>
      <c r="G14">
        <v>-1.17</v>
      </c>
      <c r="H14">
        <v>-1.1599999999999999</v>
      </c>
      <c r="I14">
        <v>-0.92</v>
      </c>
      <c r="J14">
        <v>-1.5</v>
      </c>
      <c r="K14">
        <v>-1.48</v>
      </c>
    </row>
    <row r="15" spans="1:11">
      <c r="C15">
        <v>11</v>
      </c>
      <c r="D15">
        <v>-0.93</v>
      </c>
      <c r="E15">
        <v>-1.67</v>
      </c>
      <c r="F15">
        <v>-0.74</v>
      </c>
      <c r="G15">
        <v>-1.07</v>
      </c>
      <c r="H15">
        <v>-1.07</v>
      </c>
      <c r="I15">
        <v>-0.85</v>
      </c>
      <c r="J15">
        <v>-1.38</v>
      </c>
      <c r="K15">
        <v>-1.39</v>
      </c>
    </row>
    <row r="16" spans="1:11">
      <c r="C16">
        <v>12</v>
      </c>
      <c r="D16">
        <v>-0.89</v>
      </c>
      <c r="E16">
        <v>-1.58</v>
      </c>
      <c r="F16">
        <v>-0.67</v>
      </c>
      <c r="G16">
        <v>-0.97</v>
      </c>
      <c r="H16">
        <v>-0.96</v>
      </c>
      <c r="I16">
        <v>-0.78</v>
      </c>
      <c r="J16">
        <v>-1.27</v>
      </c>
      <c r="K16">
        <v>-1.47</v>
      </c>
    </row>
    <row r="17" spans="3:11">
      <c r="C17">
        <v>13</v>
      </c>
      <c r="D17">
        <v>-0.91</v>
      </c>
      <c r="E17">
        <v>-1.62</v>
      </c>
      <c r="F17">
        <v>-0.68</v>
      </c>
      <c r="G17">
        <v>-1.01</v>
      </c>
      <c r="H17">
        <v>-1.01</v>
      </c>
      <c r="I17">
        <v>-0.78</v>
      </c>
      <c r="J17">
        <v>-1.36</v>
      </c>
      <c r="K17">
        <v>-1.5</v>
      </c>
    </row>
    <row r="18" spans="3:11">
      <c r="C18">
        <v>14</v>
      </c>
      <c r="D18">
        <v>-0.92</v>
      </c>
      <c r="E18">
        <v>-1.66</v>
      </c>
      <c r="F18">
        <v>-0.76</v>
      </c>
      <c r="G18">
        <v>-1.08</v>
      </c>
      <c r="H18">
        <v>-1.06</v>
      </c>
      <c r="I18">
        <v>-0.83</v>
      </c>
      <c r="J18">
        <v>-1.46</v>
      </c>
      <c r="K18">
        <v>-1.52</v>
      </c>
    </row>
    <row r="19" spans="3:11">
      <c r="C19">
        <v>15</v>
      </c>
      <c r="D19">
        <v>-0.92</v>
      </c>
      <c r="E19">
        <v>-1.65</v>
      </c>
      <c r="F19">
        <v>-0.72</v>
      </c>
      <c r="G19">
        <v>-1.05</v>
      </c>
      <c r="H19">
        <v>-1.05</v>
      </c>
      <c r="I19">
        <v>-0.8</v>
      </c>
      <c r="J19">
        <v>-1.4</v>
      </c>
      <c r="K19">
        <v>-1.53</v>
      </c>
    </row>
    <row r="20" spans="3:11">
      <c r="C20">
        <v>16</v>
      </c>
      <c r="D20">
        <v>-0.97</v>
      </c>
      <c r="E20">
        <v>-1.81</v>
      </c>
      <c r="F20">
        <v>-0.74</v>
      </c>
      <c r="G20">
        <v>-1.07</v>
      </c>
      <c r="H20">
        <v>-1.0900000000000001</v>
      </c>
      <c r="I20">
        <v>-0.88</v>
      </c>
      <c r="J20">
        <v>-1.62</v>
      </c>
      <c r="K20">
        <v>-1.58</v>
      </c>
    </row>
    <row r="21" spans="3:11">
      <c r="C21">
        <v>17</v>
      </c>
      <c r="D21">
        <v>-0.9</v>
      </c>
      <c r="E21">
        <v>-1.65</v>
      </c>
      <c r="F21">
        <v>-0.7</v>
      </c>
      <c r="G21">
        <v>-1.01</v>
      </c>
      <c r="H21">
        <v>-1.01</v>
      </c>
      <c r="I21">
        <v>-0.81</v>
      </c>
      <c r="J21">
        <v>-1.4</v>
      </c>
      <c r="K21">
        <v>-1.52</v>
      </c>
    </row>
    <row r="22" spans="3:11">
      <c r="C22">
        <v>18</v>
      </c>
      <c r="D22">
        <v>-0.92</v>
      </c>
      <c r="E22">
        <v>-1.66</v>
      </c>
      <c r="F22">
        <v>-0.71</v>
      </c>
      <c r="G22">
        <v>-1.02</v>
      </c>
      <c r="H22">
        <v>-1.02</v>
      </c>
      <c r="I22">
        <v>-0.78</v>
      </c>
      <c r="J22">
        <v>-1.39</v>
      </c>
      <c r="K22">
        <v>-1.48</v>
      </c>
    </row>
    <row r="23" spans="3:11">
      <c r="C23">
        <v>19</v>
      </c>
      <c r="D23">
        <v>-0.88</v>
      </c>
      <c r="E23">
        <v>-1.64</v>
      </c>
      <c r="F23">
        <v>-0.74</v>
      </c>
      <c r="G23">
        <v>-1.02</v>
      </c>
      <c r="H23">
        <v>-1.01</v>
      </c>
      <c r="I23">
        <v>-0.8</v>
      </c>
      <c r="J23">
        <v>-1.33</v>
      </c>
      <c r="K23">
        <v>-1.45</v>
      </c>
    </row>
    <row r="24" spans="3:11">
      <c r="C24">
        <v>20</v>
      </c>
      <c r="D24">
        <v>-0.92</v>
      </c>
      <c r="E24">
        <v>-1.69</v>
      </c>
      <c r="F24">
        <v>-0.74</v>
      </c>
      <c r="G24">
        <v>-1.05</v>
      </c>
      <c r="H24">
        <v>-1.05</v>
      </c>
      <c r="I24">
        <v>-0.83</v>
      </c>
      <c r="J24">
        <v>-1.39</v>
      </c>
      <c r="K24">
        <v>-1.54</v>
      </c>
    </row>
    <row r="25" spans="3:11">
      <c r="C25" s="2" t="s">
        <v>56</v>
      </c>
      <c r="D25">
        <f t="shared" ref="D25:K25" si="0">STDEVA(D5:D24)</f>
        <v>3.2783179255607017E-2</v>
      </c>
      <c r="E25">
        <f t="shared" si="0"/>
        <v>4.8601494453955771E-2</v>
      </c>
      <c r="F25">
        <f t="shared" si="0"/>
        <v>3.6548453779663655E-2</v>
      </c>
      <c r="G25">
        <f t="shared" si="0"/>
        <v>4.5929007002226033E-2</v>
      </c>
      <c r="H25">
        <f t="shared" si="0"/>
        <v>4.63936247888935E-2</v>
      </c>
      <c r="I25">
        <f t="shared" si="0"/>
        <v>4.0688159405279978E-2</v>
      </c>
      <c r="J25">
        <f t="shared" si="0"/>
        <v>9.1782064524726467E-2</v>
      </c>
      <c r="K25">
        <f t="shared" si="0"/>
        <v>4.0509907819926597E-2</v>
      </c>
    </row>
    <row r="26" spans="3:11">
      <c r="C26" s="2" t="s">
        <v>27</v>
      </c>
      <c r="D26">
        <f t="shared" ref="D26:K26" si="1">AVERAGE(D5:D24)</f>
        <v>-0.91700000000000015</v>
      </c>
      <c r="E26">
        <f t="shared" si="1"/>
        <v>-1.6639999999999997</v>
      </c>
      <c r="F26">
        <f t="shared" si="1"/>
        <v>-0.71899999999999997</v>
      </c>
      <c r="G26">
        <f t="shared" si="1"/>
        <v>-1.046</v>
      </c>
      <c r="H26">
        <f t="shared" si="1"/>
        <v>-1.0555000000000003</v>
      </c>
      <c r="I26">
        <f t="shared" si="1"/>
        <v>-0.83650000000000002</v>
      </c>
      <c r="J26">
        <f t="shared" si="1"/>
        <v>-1.4434999999999998</v>
      </c>
      <c r="K26">
        <f t="shared" si="1"/>
        <v>-1.4889999999999999</v>
      </c>
    </row>
    <row r="27" spans="3:11" ht="15.75">
      <c r="C27" s="32" t="s">
        <v>77</v>
      </c>
      <c r="D27">
        <f>D25/A2</f>
        <v>7.3305417334098236E-3</v>
      </c>
      <c r="E27">
        <f>E25/A2</f>
        <v>1.0867624540712412E-2</v>
      </c>
      <c r="F27">
        <f>F25/A2</f>
        <v>8.1724827123837041E-3</v>
      </c>
      <c r="G27">
        <f>G25/A2</f>
        <v>1.0270038179604124E-2</v>
      </c>
      <c r="H27">
        <f>H25/A2</f>
        <v>1.0373929875058519E-2</v>
      </c>
      <c r="I27">
        <f>I25/A2</f>
        <v>9.098149030955344E-3</v>
      </c>
      <c r="J27">
        <f>J25/A2</f>
        <v>2.0523093539256031E-2</v>
      </c>
      <c r="K27">
        <f>K25/A2</f>
        <v>9.0582907647606178E-3</v>
      </c>
    </row>
    <row r="28" spans="3:11" ht="15.75">
      <c r="C28" s="32" t="s">
        <v>78</v>
      </c>
      <c r="D28">
        <f>D25*A1</f>
        <v>1.5320832222826531E-2</v>
      </c>
      <c r="E28">
        <f>E25*A1</f>
        <v>2.271333529008894E-2</v>
      </c>
      <c r="F28">
        <f>F25*A1</f>
        <v>1.7080488868881943E-2</v>
      </c>
      <c r="G28">
        <f>G25*A1</f>
        <v>2.1464379795372617E-2</v>
      </c>
      <c r="H28">
        <f>H25*A1</f>
        <v>2.1681513438872306E-2</v>
      </c>
      <c r="I28">
        <f>I25*A1</f>
        <v>1.9015131474696668E-2</v>
      </c>
      <c r="J28">
        <f>J25*A1</f>
        <v>4.2893265497045099E-2</v>
      </c>
      <c r="K28">
        <f>K25*A1</f>
        <v>1.8931827698349689E-2</v>
      </c>
    </row>
    <row r="29" spans="3:11" ht="15.75">
      <c r="C29" s="32" t="s">
        <v>79</v>
      </c>
      <c r="D29">
        <v>1.6E-2</v>
      </c>
      <c r="E29">
        <v>2.3E-2</v>
      </c>
      <c r="F29">
        <v>1.7999999999999999E-2</v>
      </c>
      <c r="G29">
        <v>2.3E-2</v>
      </c>
      <c r="H29">
        <v>2.1999999999999999E-2</v>
      </c>
      <c r="I29">
        <v>0.02</v>
      </c>
      <c r="J29">
        <v>0.05</v>
      </c>
      <c r="K29">
        <v>1.9E-2</v>
      </c>
    </row>
    <row r="30" spans="3:11" ht="15.75">
      <c r="C30" s="32" t="s">
        <v>109</v>
      </c>
      <c r="D30">
        <f t="shared" ref="D30:K30" si="2">ABS(ABS(MIN(D5:D24)-ABS(MAX(D5:D24))))</f>
        <v>1.88</v>
      </c>
      <c r="E30">
        <f t="shared" si="2"/>
        <v>3.39</v>
      </c>
      <c r="F30">
        <f t="shared" si="2"/>
        <v>1.46</v>
      </c>
      <c r="G30">
        <f t="shared" si="2"/>
        <v>2.1399999999999997</v>
      </c>
      <c r="H30">
        <f t="shared" si="2"/>
        <v>2.12</v>
      </c>
      <c r="I30">
        <f t="shared" si="2"/>
        <v>1.7000000000000002</v>
      </c>
      <c r="J30">
        <f t="shared" si="2"/>
        <v>2.92</v>
      </c>
      <c r="K30">
        <f t="shared" si="2"/>
        <v>2.9699999999999998</v>
      </c>
    </row>
    <row r="31" spans="3:11">
      <c r="C31" s="37" t="s">
        <v>108</v>
      </c>
      <c r="D31">
        <f>MAX(D30:K30)</f>
        <v>3.39</v>
      </c>
    </row>
    <row r="34" spans="3:11" ht="18.75">
      <c r="E34" s="19" t="s">
        <v>57</v>
      </c>
      <c r="F34" s="19"/>
      <c r="G34" s="19"/>
    </row>
    <row r="36" spans="3:11">
      <c r="C36" s="25" t="s">
        <v>20</v>
      </c>
      <c r="D36" s="26" t="s">
        <v>11</v>
      </c>
      <c r="E36" s="26" t="s">
        <v>13</v>
      </c>
      <c r="F36" s="26" t="s">
        <v>14</v>
      </c>
      <c r="G36" s="26" t="s">
        <v>15</v>
      </c>
      <c r="H36" s="26" t="s">
        <v>16</v>
      </c>
      <c r="I36" s="26" t="s">
        <v>12</v>
      </c>
      <c r="J36" s="26" t="s">
        <v>17</v>
      </c>
      <c r="K36" s="26" t="s">
        <v>18</v>
      </c>
    </row>
    <row r="37" spans="3:11">
      <c r="C37" t="s">
        <v>52</v>
      </c>
      <c r="D37">
        <f t="shared" ref="D37:K37" si="3">STDEVA(D5:D24)</f>
        <v>3.2783179255607017E-2</v>
      </c>
      <c r="E37">
        <f t="shared" si="3"/>
        <v>4.8601494453955771E-2</v>
      </c>
      <c r="F37">
        <f t="shared" si="3"/>
        <v>3.6548453779663655E-2</v>
      </c>
      <c r="G37">
        <f t="shared" si="3"/>
        <v>4.5929007002226033E-2</v>
      </c>
      <c r="H37">
        <f t="shared" si="3"/>
        <v>4.63936247888935E-2</v>
      </c>
      <c r="I37">
        <f t="shared" si="3"/>
        <v>4.0688159405279978E-2</v>
      </c>
      <c r="J37">
        <f t="shared" si="3"/>
        <v>9.1782064524726467E-2</v>
      </c>
      <c r="K37">
        <f t="shared" si="3"/>
        <v>4.0509907819926597E-2</v>
      </c>
    </row>
    <row r="38" spans="3:11">
      <c r="C38" t="s">
        <v>46</v>
      </c>
      <c r="D38">
        <f>STDEV(Tabelle1416[MP2b])</f>
        <v>9.5647378702354319E-2</v>
      </c>
      <c r="E38">
        <f>STDEV(Tabelle1416[MP3b])</f>
        <v>0.13605242797500799</v>
      </c>
      <c r="F38">
        <f>STDEV(Tabelle1416[MP4b])</f>
        <v>8.3319297063512848E-2</v>
      </c>
      <c r="G38">
        <f>STDEV(Tabelle1416[MP5b])</f>
        <v>5.2224212976861868E-2</v>
      </c>
      <c r="H38">
        <f>STDEV(Tabelle1416[MP6b])</f>
        <v>6.2145838663243511E-2</v>
      </c>
      <c r="I38">
        <f>STDEV(Tabelle1416[MP7b])</f>
        <v>4.9139971938384965E-2</v>
      </c>
      <c r="J38">
        <f>STDEV(Tabelle1416[MP8b])</f>
        <v>0.18007600734426743</v>
      </c>
      <c r="K38">
        <f>STDEV(Tabelle1416[MP9b])</f>
        <v>9.3542841296887821E-2</v>
      </c>
    </row>
    <row r="39" spans="3:11">
      <c r="C39" t="s">
        <v>54</v>
      </c>
      <c r="D39">
        <f>STDEV(Tabelle24[MP2b])</f>
        <v>6.7658196687078231E-2</v>
      </c>
      <c r="E39">
        <f>STDEV(Tabelle24[MP3b])</f>
        <v>8.8234138279323263E-2</v>
      </c>
      <c r="F39">
        <f>STDEV(Tabelle24[MP4b])</f>
        <v>7.1126277622416065E-2</v>
      </c>
      <c r="G39">
        <f>STDEV(Tabelle24[MP5b])</f>
        <v>0.1175394670559189</v>
      </c>
      <c r="H39">
        <f>STDEV(Tabelle24[MP6b])</f>
        <v>9.4327257878871848E-2</v>
      </c>
      <c r="I39">
        <f>STDEV(Tabelle24[MP7b])</f>
        <v>0.10142536794686986</v>
      </c>
      <c r="J39">
        <f>STDEV(Tabelle24[MP8b])</f>
        <v>9.0813574223008633E-2</v>
      </c>
      <c r="K39">
        <f>STDEV(Tabelle24[MP9b])</f>
        <v>6.6528585071222945E-2</v>
      </c>
    </row>
    <row r="40" spans="3:11">
      <c r="C40" t="s">
        <v>53</v>
      </c>
      <c r="D40">
        <f>STDEV(Tabelle1420[MP2b])</f>
        <v>0.11545307169887632</v>
      </c>
      <c r="E40">
        <f>STDEV(Tabelle1420[MP3b])</f>
        <v>0.17752841989180501</v>
      </c>
      <c r="F40">
        <f>STDEV(Tabelle1420[MP4b])</f>
        <v>0.12218062274830405</v>
      </c>
      <c r="G40">
        <f>STDEV(Tabelle1420[MP5b])</f>
        <v>0.16787503132923473</v>
      </c>
      <c r="H40">
        <f>STDEV(Tabelle1420[MP6b])</f>
        <v>0.12310922935727149</v>
      </c>
      <c r="I40">
        <f>STDEV(Tabelle1420[MP7b])</f>
        <v>0.10328746610114305</v>
      </c>
      <c r="J40">
        <f>STDEV(Tabelle1420[MP8b])</f>
        <v>0.21900547639912823</v>
      </c>
      <c r="K40">
        <f>STDEV(Tabelle1420[MP9b])</f>
        <v>0.73200079467080714</v>
      </c>
    </row>
    <row r="62" spans="3:11" ht="18.75">
      <c r="E62" s="19" t="s">
        <v>58</v>
      </c>
    </row>
    <row r="64" spans="3:11">
      <c r="C64" s="25" t="s">
        <v>20</v>
      </c>
      <c r="D64" s="26" t="s">
        <v>1</v>
      </c>
      <c r="E64" s="26" t="s">
        <v>2</v>
      </c>
      <c r="F64" s="26" t="s">
        <v>3</v>
      </c>
      <c r="G64" s="26" t="s">
        <v>4</v>
      </c>
      <c r="H64" s="26" t="s">
        <v>5</v>
      </c>
      <c r="I64" s="26" t="s">
        <v>6</v>
      </c>
      <c r="J64" s="26" t="s">
        <v>7</v>
      </c>
      <c r="K64" s="26" t="s">
        <v>8</v>
      </c>
    </row>
    <row r="65" spans="3:11" ht="15.75" thickBot="1">
      <c r="C65" t="s">
        <v>52</v>
      </c>
      <c r="D65">
        <f t="shared" ref="D65:K65" si="4">AVERAGE(D5:D24)</f>
        <v>-0.91700000000000015</v>
      </c>
      <c r="E65">
        <f t="shared" si="4"/>
        <v>-1.6639999999999997</v>
      </c>
      <c r="F65">
        <f t="shared" si="4"/>
        <v>-0.71899999999999997</v>
      </c>
      <c r="G65">
        <f t="shared" si="4"/>
        <v>-1.046</v>
      </c>
      <c r="H65">
        <f t="shared" si="4"/>
        <v>-1.0555000000000003</v>
      </c>
      <c r="I65">
        <f t="shared" si="4"/>
        <v>-0.83650000000000002</v>
      </c>
      <c r="J65">
        <f t="shared" si="4"/>
        <v>-1.4434999999999998</v>
      </c>
      <c r="K65">
        <f t="shared" si="4"/>
        <v>-1.4889999999999999</v>
      </c>
    </row>
    <row r="66" spans="3:11" ht="15.75" thickTop="1">
      <c r="C66" t="s">
        <v>46</v>
      </c>
      <c r="D66" s="9">
        <f>SUBTOTAL(101,Tabelle1416[MP2b])</f>
        <v>-1.2630000000000001</v>
      </c>
      <c r="E66" s="9">
        <f>SUBTOTAL(101,Tabelle1416[MP3b])</f>
        <v>-2.6044999999999998</v>
      </c>
      <c r="F66" s="9">
        <f>SUBTOTAL(101,Tabelle1416[MP4b])</f>
        <v>-1.0150000000000001</v>
      </c>
      <c r="G66" s="9">
        <f>SUBTOTAL(101,Tabelle1416[MP5b])</f>
        <v>-1.3929999999999998</v>
      </c>
      <c r="H66" s="9">
        <f>SUBTOTAL(101,Tabelle1416[MP6b])</f>
        <v>-1.411</v>
      </c>
      <c r="I66" s="9">
        <f>SUBTOTAL(101,Tabelle1416[MP7b])</f>
        <v>-1.1660000000000001</v>
      </c>
      <c r="J66" s="9">
        <f>SUBTOTAL(101,Tabelle1416[MP8b])</f>
        <v>-2.6080000000000001</v>
      </c>
      <c r="K66" s="10">
        <f>SUBTOTAL(101,Tabelle1416[MP9b])</f>
        <v>-1.5985000000000005</v>
      </c>
    </row>
    <row r="67" spans="3:11" ht="15.75" thickBot="1">
      <c r="C67" t="s">
        <v>54</v>
      </c>
      <c r="D67">
        <f>AVERAGE(Tabelle24[MP2b])</f>
        <v>-1.1525000000000003</v>
      </c>
      <c r="E67">
        <f>AVERAGE(Tabelle24[MP3b])</f>
        <v>-1.268</v>
      </c>
      <c r="F67">
        <f>AVERAGE(Tabelle24[MP4b])</f>
        <v>-0.63200000000000001</v>
      </c>
      <c r="G67">
        <f>AVERAGE(Tabelle24[MP6b])</f>
        <v>-0.84150000000000014</v>
      </c>
      <c r="H67">
        <f>AVERAGE(Tabelle24[MP6b])</f>
        <v>-0.84150000000000014</v>
      </c>
      <c r="I67">
        <f>AVERAGE(Tabelle24[MP7b])</f>
        <v>-0.80849999999999989</v>
      </c>
      <c r="J67">
        <f>AVERAGE(Tabelle24[MP8b])</f>
        <v>-1.2155</v>
      </c>
      <c r="K67">
        <f>AVERAGE(Tabelle24[MP9b])</f>
        <v>-1.4845000000000002</v>
      </c>
    </row>
    <row r="68" spans="3:11" ht="15.75" thickTop="1">
      <c r="C68" t="s">
        <v>53</v>
      </c>
      <c r="D68" s="9">
        <f>SUBTOTAL(101,Tabelle1420[MP2b])</f>
        <v>-1.1700000000000002</v>
      </c>
      <c r="E68" s="9">
        <f>SUBTOTAL(101,Tabelle1420[MP3b])</f>
        <v>-1.9488888888888889</v>
      </c>
      <c r="F68" s="9">
        <f>SUBTOTAL(101,Tabelle1420[MP4b])</f>
        <v>-0.87888888888888894</v>
      </c>
      <c r="G68" s="9">
        <f>SUBTOTAL(101,Tabelle1420[MP5b])</f>
        <v>-1.2194444444444441</v>
      </c>
      <c r="H68" s="9">
        <f>SUBTOTAL(101,Tabelle1420[MP6b])</f>
        <v>-1.1816666666666666</v>
      </c>
      <c r="I68" s="9">
        <f>SUBTOTAL(101,Tabelle1420[MP7b])</f>
        <v>-1.0172222222222222</v>
      </c>
      <c r="J68" s="9">
        <f>SUBTOTAL(101,Tabelle1420[MP8b])</f>
        <v>-1.9011111111111114</v>
      </c>
      <c r="K68" s="9">
        <f>SUBTOTAL(101,Tabelle1420[MP9b])</f>
        <v>-1.3438888888888887</v>
      </c>
    </row>
    <row r="96" spans="5:11" ht="21">
      <c r="E96" s="27"/>
      <c r="F96" s="16" t="s">
        <v>59</v>
      </c>
      <c r="G96" s="16"/>
      <c r="H96" s="16"/>
      <c r="I96" s="16"/>
      <c r="J96" s="16"/>
      <c r="K96" s="2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27</vt:i4>
      </vt:variant>
    </vt:vector>
  </HeadingPairs>
  <TitlesOfParts>
    <vt:vector size="27" baseType="lpstr">
      <vt:lpstr>Kontur aussen F17Chr1</vt:lpstr>
      <vt:lpstr>Spalt vorne unten F17 Charge1</vt:lpstr>
      <vt:lpstr>Kontur aussen Fxx Charge2</vt:lpstr>
      <vt:lpstr>Spalt vorne unten Fxx Charge2</vt:lpstr>
      <vt:lpstr>Kontur aussenF13 Serie</vt:lpstr>
      <vt:lpstr>Spalt untenF13 Serie</vt:lpstr>
      <vt:lpstr>Relativierung Parameter</vt:lpstr>
      <vt:lpstr>F18 Kontur aussen</vt:lpstr>
      <vt:lpstr>F18 Spalt unten</vt:lpstr>
      <vt:lpstr>nFxxKonturAussen</vt:lpstr>
      <vt:lpstr>nFxxSpaltunten</vt:lpstr>
      <vt:lpstr>nF17 KonturAussen</vt:lpstr>
      <vt:lpstr>nF17 Spalt unten</vt:lpstr>
      <vt:lpstr>Gegenüberstellungen</vt:lpstr>
      <vt:lpstr>Labor</vt:lpstr>
      <vt:lpstr>FehlerVergleich</vt:lpstr>
      <vt:lpstr>Überlegungen und Punkte</vt:lpstr>
      <vt:lpstr>F19</vt:lpstr>
      <vt:lpstr>Zusammenfassung P. Maifeld</vt:lpstr>
      <vt:lpstr>TextVersuch</vt:lpstr>
      <vt:lpstr>nF13</vt:lpstr>
      <vt:lpstr>FehlerChart</vt:lpstr>
      <vt:lpstr>Prototyp IndikatorChart</vt:lpstr>
      <vt:lpstr>VerglAltNeu</vt:lpstr>
      <vt:lpstr>Vergleich mit Zugfestigkeiten </vt:lpstr>
      <vt:lpstr>allKOntur</vt:lpstr>
      <vt:lpstr>FotomontageTAB</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cp:lastModifiedBy>
  <cp:lastPrinted>2014-03-05T09:00:48Z</cp:lastPrinted>
  <dcterms:created xsi:type="dcterms:W3CDTF">2013-10-29T16:47:03Z</dcterms:created>
  <dcterms:modified xsi:type="dcterms:W3CDTF">2014-05-11T11:19:51Z</dcterms:modified>
</cp:coreProperties>
</file>