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0920" windowHeight="13620" activeTab="6"/>
  </bookViews>
  <sheets>
    <sheet name="nFxxFräs" sheetId="1" r:id="rId1"/>
    <sheet name="nF17fräs" sheetId="3" r:id="rId2"/>
    <sheet name="nF18Fräs" sheetId="4" r:id="rId3"/>
    <sheet name="nF13fräs" sheetId="6" r:id="rId4"/>
    <sheet name="Vergl.Fäs" sheetId="7" r:id="rId5"/>
    <sheet name="FotosDiagramm" sheetId="8" r:id="rId6"/>
    <sheet name="VerzugVorherProzess" sheetId="9" r:id="rId7"/>
  </sheets>
  <calcPr calcId="125725"/>
</workbook>
</file>

<file path=xl/calcChain.xml><?xml version="1.0" encoding="utf-8"?>
<calcChain xmlns="http://schemas.openxmlformats.org/spreadsheetml/2006/main">
  <c r="M59" i="9"/>
  <c r="L59"/>
  <c r="K59"/>
  <c r="I59"/>
  <c r="H59"/>
  <c r="G59"/>
  <c r="J57"/>
  <c r="F57"/>
  <c r="E57"/>
  <c r="D57"/>
  <c r="M55"/>
  <c r="L55"/>
  <c r="K55"/>
  <c r="H55"/>
  <c r="G55"/>
  <c r="J53"/>
  <c r="I53"/>
  <c r="F53"/>
  <c r="E53"/>
  <c r="D53"/>
  <c r="M51"/>
  <c r="L51"/>
  <c r="K51"/>
  <c r="I51"/>
  <c r="H51"/>
  <c r="J49"/>
  <c r="F49"/>
  <c r="E49"/>
  <c r="D49"/>
  <c r="M47"/>
  <c r="L47"/>
  <c r="K47"/>
  <c r="I47"/>
  <c r="H47"/>
  <c r="G47"/>
  <c r="J45"/>
  <c r="F45"/>
  <c r="E45"/>
  <c r="D45"/>
  <c r="M25"/>
  <c r="M23"/>
  <c r="L23"/>
  <c r="K23"/>
  <c r="J23"/>
  <c r="I23"/>
  <c r="H23"/>
  <c r="G23"/>
  <c r="F23"/>
  <c r="E23"/>
  <c r="D23"/>
  <c r="M20"/>
  <c r="M18"/>
  <c r="L18"/>
  <c r="K18"/>
  <c r="J18"/>
  <c r="I18"/>
  <c r="H18"/>
  <c r="G18"/>
  <c r="F18"/>
  <c r="E18"/>
  <c r="D18"/>
  <c r="M15"/>
  <c r="M13"/>
  <c r="L13"/>
  <c r="K13"/>
  <c r="J13"/>
  <c r="I13"/>
  <c r="H13"/>
  <c r="G13"/>
  <c r="F13"/>
  <c r="E13"/>
  <c r="D13"/>
  <c r="M10"/>
  <c r="M8"/>
  <c r="L8"/>
  <c r="K8"/>
  <c r="J8"/>
  <c r="I8"/>
  <c r="H8"/>
  <c r="G8"/>
  <c r="F8"/>
  <c r="E8"/>
  <c r="D8"/>
  <c r="E27" i="6"/>
  <c r="F27"/>
  <c r="G27"/>
  <c r="H27"/>
  <c r="I27"/>
  <c r="J27"/>
  <c r="K27"/>
  <c r="L27"/>
  <c r="M27"/>
  <c r="D27"/>
  <c r="E88"/>
  <c r="F88"/>
  <c r="G88"/>
  <c r="H88"/>
  <c r="I88"/>
  <c r="J88"/>
  <c r="K88"/>
  <c r="L88"/>
  <c r="M88"/>
  <c r="D88"/>
  <c r="E87"/>
  <c r="F87"/>
  <c r="G87"/>
  <c r="H87"/>
  <c r="I87"/>
  <c r="J87"/>
  <c r="K87"/>
  <c r="L87"/>
  <c r="M87"/>
  <c r="D8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G98" i="4" l="1"/>
  <c r="H98"/>
  <c r="I98"/>
  <c r="J98"/>
  <c r="K98"/>
  <c r="F98"/>
  <c r="G97"/>
  <c r="H97"/>
  <c r="I97"/>
  <c r="J97"/>
  <c r="K97"/>
  <c r="F97"/>
  <c r="E28"/>
  <c r="F28"/>
  <c r="G28"/>
  <c r="H28"/>
  <c r="I28"/>
  <c r="J28"/>
  <c r="K28"/>
  <c r="L28"/>
  <c r="M28"/>
  <c r="D28"/>
  <c r="M27"/>
  <c r="L27"/>
  <c r="K27"/>
  <c r="J27"/>
  <c r="I27"/>
  <c r="H27"/>
  <c r="G27"/>
  <c r="F27"/>
  <c r="E27"/>
  <c r="D27"/>
  <c r="L127" i="3"/>
  <c r="K127"/>
  <c r="J127"/>
  <c r="I127"/>
  <c r="H127"/>
  <c r="G127"/>
  <c r="F127"/>
  <c r="E127"/>
  <c r="L126"/>
  <c r="K126"/>
  <c r="J126"/>
  <c r="I126"/>
  <c r="H126"/>
  <c r="G126"/>
  <c r="F126"/>
  <c r="E126"/>
  <c r="N27"/>
  <c r="M27"/>
  <c r="L27"/>
  <c r="K27"/>
  <c r="J27"/>
  <c r="I27"/>
  <c r="H27"/>
  <c r="G27"/>
  <c r="F27"/>
  <c r="E27"/>
  <c r="N26"/>
  <c r="M26"/>
  <c r="L26"/>
  <c r="K26"/>
  <c r="J26"/>
  <c r="I26"/>
  <c r="H26"/>
  <c r="G26"/>
  <c r="F26"/>
  <c r="E26"/>
  <c r="L77" i="1"/>
  <c r="K77"/>
  <c r="J77"/>
  <c r="I77"/>
  <c r="H77"/>
  <c r="G77"/>
  <c r="F77"/>
  <c r="E77"/>
  <c r="L76"/>
  <c r="K76"/>
  <c r="J76"/>
  <c r="I76"/>
  <c r="H76"/>
  <c r="G76"/>
  <c r="F76"/>
  <c r="E76"/>
  <c r="E26"/>
  <c r="E27"/>
  <c r="N27"/>
  <c r="M27"/>
  <c r="L27"/>
  <c r="K27"/>
  <c r="J27"/>
  <c r="I27"/>
  <c r="I26"/>
  <c r="H27"/>
  <c r="G27"/>
  <c r="F27"/>
  <c r="N26"/>
  <c r="M26"/>
  <c r="L26"/>
  <c r="K26"/>
  <c r="J26"/>
  <c r="H26"/>
  <c r="G26"/>
  <c r="F26"/>
  <c r="I28" l="1"/>
  <c r="I29"/>
  <c r="E78"/>
  <c r="E79"/>
  <c r="K28" i="3"/>
  <c r="K29"/>
  <c r="E129"/>
  <c r="E128"/>
  <c r="H30" i="4"/>
  <c r="H29"/>
  <c r="G29" i="1"/>
  <c r="G28"/>
  <c r="N28"/>
  <c r="N29"/>
  <c r="J78"/>
  <c r="J79"/>
  <c r="L28" i="3"/>
  <c r="L29"/>
  <c r="F129"/>
  <c r="F128"/>
  <c r="J129"/>
  <c r="J128"/>
  <c r="K29" i="4"/>
  <c r="K30"/>
  <c r="G29"/>
  <c r="G30"/>
  <c r="I99"/>
  <c r="I100"/>
  <c r="H29" i="1"/>
  <c r="H28"/>
  <c r="K29"/>
  <c r="K28"/>
  <c r="E29"/>
  <c r="E28"/>
  <c r="G79"/>
  <c r="G78"/>
  <c r="K79"/>
  <c r="K78"/>
  <c r="E28" i="3"/>
  <c r="E29"/>
  <c r="I29"/>
  <c r="I28"/>
  <c r="M29"/>
  <c r="M28"/>
  <c r="G129"/>
  <c r="G128"/>
  <c r="K129"/>
  <c r="K128"/>
  <c r="D29" i="4"/>
  <c r="D30"/>
  <c r="J29"/>
  <c r="J30"/>
  <c r="F29"/>
  <c r="F30"/>
  <c r="F99"/>
  <c r="F100"/>
  <c r="H99"/>
  <c r="H100"/>
  <c r="F28" i="1"/>
  <c r="F29"/>
  <c r="M28"/>
  <c r="M29"/>
  <c r="I78"/>
  <c r="I79"/>
  <c r="G28" i="3"/>
  <c r="G29"/>
  <c r="I129"/>
  <c r="I128"/>
  <c r="L30" i="4"/>
  <c r="L29"/>
  <c r="J100"/>
  <c r="J99"/>
  <c r="J28" i="1"/>
  <c r="J29"/>
  <c r="F78"/>
  <c r="F79"/>
  <c r="H28" i="3"/>
  <c r="H29"/>
  <c r="L29" i="1"/>
  <c r="L28"/>
  <c r="H79"/>
  <c r="H78"/>
  <c r="L79"/>
  <c r="L78"/>
  <c r="F29" i="3"/>
  <c r="F28"/>
  <c r="J29"/>
  <c r="J28"/>
  <c r="N29"/>
  <c r="N28"/>
  <c r="H129"/>
  <c r="H128"/>
  <c r="L129"/>
  <c r="L128"/>
  <c r="M30" i="4"/>
  <c r="M29"/>
  <c r="I30"/>
  <c r="I29"/>
  <c r="E30"/>
  <c r="E29"/>
  <c r="K100"/>
  <c r="K99"/>
  <c r="G100"/>
  <c r="G99"/>
</calcChain>
</file>

<file path=xl/sharedStrings.xml><?xml version="1.0" encoding="utf-8"?>
<sst xmlns="http://schemas.openxmlformats.org/spreadsheetml/2006/main" count="499" uniqueCount="79">
  <si>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</si>
  <si>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</si>
  <si>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</si>
  <si>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</si>
  <si>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</si>
  <si>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</si>
  <si>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</si>
  <si>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</si>
  <si>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</si>
  <si>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</si>
  <si>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</si>
  <si>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Mittlelw.</t>
  </si>
  <si>
    <t>Standardab.</t>
  </si>
  <si>
    <t>nFxx Kontur fräs</t>
  </si>
  <si>
    <t>nFxx Spalt fräs</t>
  </si>
  <si>
    <t>*****</t>
  </si>
  <si>
    <t>nF17 Fräs Kontur</t>
  </si>
  <si>
    <t>*******</t>
  </si>
  <si>
    <t>nF17 Fräs Spalt</t>
  </si>
  <si>
    <t>nF18 Fräs Kontur</t>
  </si>
  <si>
    <t>nF18 Fräs Spalt</t>
  </si>
  <si>
    <t>****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</si>
  <si>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</si>
  <si>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</si>
  <si>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</si>
  <si>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nFxx</t>
  </si>
  <si>
    <t>F17</t>
  </si>
  <si>
    <t xml:space="preserve">F18 </t>
  </si>
  <si>
    <t>nF13 Fräs Kontur aussen</t>
  </si>
  <si>
    <t>Mittelw.</t>
  </si>
  <si>
    <t>Material</t>
  </si>
  <si>
    <t>nF13</t>
  </si>
  <si>
    <t>nF17</t>
  </si>
  <si>
    <t>F18</t>
  </si>
  <si>
    <t>Vergl. Standardab. Fräs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</si>
  <si>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</si>
  <si>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</si>
  <si>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</si>
  <si>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</si>
  <si>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</si>
  <si>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</si>
  <si>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</si>
  <si>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</si>
  <si>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</si>
  <si>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</si>
  <si>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</si>
  <si>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nF13 Fräs Spalt unten</t>
  </si>
  <si>
    <t></t>
  </si>
  <si>
    <t> ger</t>
  </si>
  <si>
    <t>mit</t>
  </si>
  <si>
    <t xml:space="preserve">nF13 </t>
  </si>
  <si>
    <t xml:space="preserve">nFxx </t>
  </si>
  <si>
    <t xml:space="preserve">nF17 </t>
  </si>
  <si>
    <t>nF18</t>
  </si>
  <si>
    <t>mitrerFräs neu kont</t>
  </si>
  <si>
    <t>fräs kont neu fehl ger und mitger</t>
  </si>
  <si>
    <t>ger</t>
  </si>
  <si>
    <t>fräs neu kont messwerte</t>
  </si>
  <si>
    <t>Standardab fräs kont neu</t>
  </si>
  <si>
    <t>F13</t>
  </si>
  <si>
    <t>Fxx</t>
  </si>
  <si>
    <t>bieg</t>
  </si>
  <si>
    <t>fräs</t>
  </si>
  <si>
    <t>verzug</t>
  </si>
  <si>
    <t>orientier</t>
  </si>
  <si>
    <t>verz.Mittel</t>
  </si>
  <si>
    <t>aussen</t>
  </si>
  <si>
    <t>innen</t>
  </si>
  <si>
    <t>Prozess/Diff.</t>
  </si>
  <si>
    <t>mittger</t>
  </si>
  <si>
    <t>F13pos</t>
  </si>
  <si>
    <t>F13neg</t>
  </si>
  <si>
    <t>Fxxpos</t>
  </si>
  <si>
    <t>Fxxneg</t>
  </si>
  <si>
    <t>F17pos</t>
  </si>
  <si>
    <t>F17neg</t>
  </si>
  <si>
    <t>F18pos</t>
  </si>
  <si>
    <t>F18neg</t>
  </si>
  <si>
    <t>offset Werte zu Vorprozess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</si>
</sst>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8"/>
      <color theme="1"/>
      <name val="MS Reference Sans Serif"/>
      <family val="2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4" fillId="0" borderId="0" xfId="0" applyFont="1"/>
    <xf numFmtId="0" fontId="1" fillId="3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3" fontId="4" fillId="0" borderId="0" xfId="1" applyFont="1"/>
    <xf numFmtId="0" fontId="5" fillId="0" borderId="0" xfId="0" applyFont="1"/>
    <xf numFmtId="0" fontId="0" fillId="0" borderId="0" xfId="0" applyFill="1" applyBorder="1"/>
    <xf numFmtId="0" fontId="8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0" xfId="0" applyFont="1" applyBorder="1"/>
    <xf numFmtId="0" fontId="0" fillId="0" borderId="0" xfId="0" applyBorder="1"/>
    <xf numFmtId="0" fontId="4" fillId="0" borderId="0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9" fillId="0" borderId="0" xfId="0" applyFont="1"/>
    <xf numFmtId="0" fontId="10" fillId="0" borderId="0" xfId="0" applyFont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/>
    <xf numFmtId="0" fontId="0" fillId="5" borderId="9" xfId="0" applyFont="1" applyFill="1" applyBorder="1"/>
    <xf numFmtId="0" fontId="0" fillId="5" borderId="10" xfId="0" applyFont="1" applyFill="1" applyBorder="1"/>
    <xf numFmtId="164" fontId="0" fillId="5" borderId="10" xfId="0" applyNumberFormat="1" applyFont="1" applyFill="1" applyBorder="1"/>
    <xf numFmtId="0" fontId="0" fillId="5" borderId="11" xfId="0" applyFont="1" applyFill="1" applyBorder="1"/>
    <xf numFmtId="0" fontId="0" fillId="6" borderId="12" xfId="0" applyFont="1" applyFill="1" applyBorder="1"/>
    <xf numFmtId="0" fontId="0" fillId="6" borderId="13" xfId="0" applyFont="1" applyFill="1" applyBorder="1"/>
    <xf numFmtId="0" fontId="0" fillId="6" borderId="0" xfId="0" applyFont="1" applyFill="1" applyBorder="1"/>
  </cellXfs>
  <cellStyles count="2">
    <cellStyle name="Dezimal" xfId="1" builtinId="3"/>
    <cellStyle name="Standard" xfId="0" builtinId="0"/>
  </cellStyles>
  <dxfs count="4">
    <dxf>
      <fill>
        <patternFill patternType="solid">
          <fgColor indexed="64"/>
          <bgColor rgb="FFFFFF00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Vergl.Fäs!$D$49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Vergl.Fäs!$E$60:$N$60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Vergl.Fäs!$E$60:$N$60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38100">
                <a:solidFill>
                  <a:srgbClr val="00B05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Vergl.Fäs!$E$49:$N$49</c:f>
              <c:numCache>
                <c:formatCode>General</c:formatCode>
                <c:ptCount val="10"/>
                <c:pt idx="0">
                  <c:v>0.12600000000000003</c:v>
                </c:pt>
                <c:pt idx="1">
                  <c:v>0.375</c:v>
                </c:pt>
                <c:pt idx="2">
                  <c:v>-0.10950000000000001</c:v>
                </c:pt>
                <c:pt idx="3">
                  <c:v>-7.4000000000000024E-2</c:v>
                </c:pt>
                <c:pt idx="4">
                  <c:v>-0.23100000000000004</c:v>
                </c:pt>
                <c:pt idx="5">
                  <c:v>-0.27350000000000008</c:v>
                </c:pt>
                <c:pt idx="6">
                  <c:v>-0.23149999999999998</c:v>
                </c:pt>
                <c:pt idx="7">
                  <c:v>-1.0625</c:v>
                </c:pt>
                <c:pt idx="8">
                  <c:v>-0.37600000000000006</c:v>
                </c:pt>
                <c:pt idx="9">
                  <c:v>-0.42899999999999999</c:v>
                </c:pt>
              </c:numCache>
            </c:numRef>
          </c:val>
        </c:ser>
        <c:ser>
          <c:idx val="1"/>
          <c:order val="1"/>
          <c:tx>
            <c:strRef>
              <c:f>Vergl.Fäs!$D$50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Vergl.Fäs!$E$61:$N$61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Vergl.Fäs!$E$61:$N$61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38100">
                <a:solidFill>
                  <a:srgbClr val="FF000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Vergl.Fäs!$E$50:$N$50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er>
          <c:idx val="2"/>
          <c:order val="2"/>
          <c:tx>
            <c:strRef>
              <c:f>Vergl.Fäs!$D$51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Vergl.Fäs!$E$62:$N$62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Vergl.Fäs!$E$62:$N$62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38100">
                <a:solidFill>
                  <a:srgbClr val="0070C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Vergl.Fäs!$E$51:$N$51</c:f>
              <c:numCache>
                <c:formatCode>General</c:formatCode>
                <c:ptCount val="10"/>
                <c:pt idx="0">
                  <c:v>2.5425000000000004</c:v>
                </c:pt>
                <c:pt idx="1">
                  <c:v>1.1055000000000001</c:v>
                </c:pt>
                <c:pt idx="2">
                  <c:v>0.30550000000000005</c:v>
                </c:pt>
                <c:pt idx="3">
                  <c:v>-0.11550000000000002</c:v>
                </c:pt>
                <c:pt idx="4">
                  <c:v>-0.43900000000000017</c:v>
                </c:pt>
                <c:pt idx="5">
                  <c:v>-0.48099999999999998</c:v>
                </c:pt>
                <c:pt idx="6">
                  <c:v>-0.23399999999999999</c:v>
                </c:pt>
                <c:pt idx="7">
                  <c:v>-0.5625</c:v>
                </c:pt>
                <c:pt idx="8">
                  <c:v>0.45549999999999996</c:v>
                </c:pt>
                <c:pt idx="9">
                  <c:v>1.9775000000000003</c:v>
                </c:pt>
              </c:numCache>
            </c:numRef>
          </c:val>
        </c:ser>
        <c:ser>
          <c:idx val="3"/>
          <c:order val="3"/>
          <c:tx>
            <c:strRef>
              <c:f>Vergl.Fäs!$D$52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Vergl.Fäs!$E$63:$N$63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Vergl.Fäs!$E$63:$N$63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Vergl.Fäs!$E$48:$N$48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Vergl.Fäs!$E$52:$N$52</c:f>
              <c:numCache>
                <c:formatCode>General</c:formatCode>
                <c:ptCount val="10"/>
                <c:pt idx="0">
                  <c:v>4.3250000000000002</c:v>
                </c:pt>
                <c:pt idx="1">
                  <c:v>1.494</c:v>
                </c:pt>
                <c:pt idx="2">
                  <c:v>0.43600000000000005</c:v>
                </c:pt>
                <c:pt idx="3">
                  <c:v>-7.1000000000000021E-2</c:v>
                </c:pt>
                <c:pt idx="4">
                  <c:v>-0.37</c:v>
                </c:pt>
                <c:pt idx="5">
                  <c:v>-0.34900000000000003</c:v>
                </c:pt>
                <c:pt idx="6">
                  <c:v>-0.15050000000000002</c:v>
                </c:pt>
                <c:pt idx="7">
                  <c:v>-0.31200000000000006</c:v>
                </c:pt>
                <c:pt idx="8">
                  <c:v>1.083</c:v>
                </c:pt>
                <c:pt idx="9">
                  <c:v>3.7634999999999996</c:v>
                </c:pt>
              </c:numCache>
            </c:numRef>
          </c:val>
        </c:ser>
        <c:marker val="1"/>
        <c:axId val="56586240"/>
        <c:axId val="56588544"/>
      </c:lineChart>
      <c:catAx>
        <c:axId val="5658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icrosoft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icrosoft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9289673742238546"/>
              <c:y val="0.84672855687370263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56588544"/>
        <c:crosses val="autoZero"/>
        <c:auto val="1"/>
        <c:lblAlgn val="ctr"/>
        <c:lblOffset val="100"/>
      </c:catAx>
      <c:valAx>
        <c:axId val="565885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( ± s) [mm]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5658624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2800010192900646"/>
          <c:y val="0.1104935923867747"/>
          <c:w val="0.38127190411878131"/>
          <c:h val="0.17926056859554321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6837842197099664"/>
          <c:y val="4.5579602535763965E-2"/>
          <c:w val="0.8111374067068432"/>
          <c:h val="0.90209094406461898"/>
        </c:manualLayout>
      </c:layout>
      <c:lineChart>
        <c:grouping val="standard"/>
        <c:ser>
          <c:idx val="0"/>
          <c:order val="0"/>
          <c:tx>
            <c:strRef>
              <c:f>Vergl.Fäs!$O$19</c:f>
              <c:strCache>
                <c:ptCount val="1"/>
                <c:pt idx="0">
                  <c:v>nF13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plus>
            <c:minus>
              <c:numRef>
                <c:f>Vergl.Fäs!$P$6:$Y$6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0.13</c:v>
                  </c:pt>
                  <c:pt idx="2">
                    <c:v>0.09</c:v>
                  </c:pt>
                  <c:pt idx="3">
                    <c:v>0.01</c:v>
                  </c:pt>
                  <c:pt idx="4">
                    <c:v>1.2E-2</c:v>
                  </c:pt>
                  <c:pt idx="5">
                    <c:v>1.4E-2</c:v>
                  </c:pt>
                  <c:pt idx="6">
                    <c:v>1.4999999999999999E-2</c:v>
                  </c:pt>
                  <c:pt idx="7">
                    <c:v>7.0000000000000007E-2</c:v>
                  </c:pt>
                  <c:pt idx="8">
                    <c:v>0.13</c:v>
                  </c:pt>
                  <c:pt idx="9">
                    <c:v>0.09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Vergl.Fäs!$P$19:$Y$19</c:f>
              <c:numCache>
                <c:formatCode>General</c:formatCode>
                <c:ptCount val="10"/>
                <c:pt idx="0">
                  <c:v>0.13</c:v>
                </c:pt>
                <c:pt idx="1">
                  <c:v>0.38</c:v>
                </c:pt>
                <c:pt idx="2">
                  <c:v>-0.12</c:v>
                </c:pt>
                <c:pt idx="3">
                  <c:v>-7.3999999999999996E-2</c:v>
                </c:pt>
                <c:pt idx="4">
                  <c:v>-0.23100000000000001</c:v>
                </c:pt>
                <c:pt idx="5">
                  <c:v>-0.27400000000000002</c:v>
                </c:pt>
                <c:pt idx="6">
                  <c:v>-0.23200000000000001</c:v>
                </c:pt>
                <c:pt idx="7">
                  <c:v>-1.06</c:v>
                </c:pt>
                <c:pt idx="8">
                  <c:v>-0.38</c:v>
                </c:pt>
                <c:pt idx="9">
                  <c:v>-0.43</c:v>
                </c:pt>
              </c:numCache>
            </c:numRef>
          </c:val>
        </c:ser>
        <c:ser>
          <c:idx val="1"/>
          <c:order val="1"/>
          <c:tx>
            <c:strRef>
              <c:f>Vergl.Fäs!$O$20</c:f>
              <c:strCache>
                <c:ptCount val="1"/>
                <c:pt idx="0">
                  <c:v>nFxx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Vergl.Fäs!$P$8:$Y$8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0.12</c:v>
                  </c:pt>
                  <c:pt idx="2">
                    <c:v>0.06</c:v>
                  </c:pt>
                  <c:pt idx="3">
                    <c:v>1.2E-2</c:v>
                  </c:pt>
                  <c:pt idx="4">
                    <c:v>1.6E-2</c:v>
                  </c:pt>
                  <c:pt idx="5">
                    <c:v>1.2E-2</c:v>
                  </c:pt>
                  <c:pt idx="6">
                    <c:v>1.4E-2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Vergl.Fäs!$P$20:$Y$20</c:f>
              <c:numCache>
                <c:formatCode>General</c:formatCode>
                <c:ptCount val="10"/>
                <c:pt idx="0">
                  <c:v>1.27</c:v>
                </c:pt>
                <c:pt idx="1">
                  <c:v>0.62</c:v>
                </c:pt>
                <c:pt idx="2">
                  <c:v>0.03</c:v>
                </c:pt>
                <c:pt idx="3">
                  <c:v>-0.10100000000000001</c:v>
                </c:pt>
                <c:pt idx="4" formatCode="0.000">
                  <c:v>-0.34</c:v>
                </c:pt>
                <c:pt idx="5">
                  <c:v>-0.39600000000000002</c:v>
                </c:pt>
                <c:pt idx="6">
                  <c:v>-0.251</c:v>
                </c:pt>
                <c:pt idx="7">
                  <c:v>-0.84</c:v>
                </c:pt>
                <c:pt idx="8">
                  <c:v>-0.01</c:v>
                </c:pt>
                <c:pt idx="9" formatCode="0.00">
                  <c:v>0.7</c:v>
                </c:pt>
              </c:numCache>
            </c:numRef>
          </c:val>
        </c:ser>
        <c:ser>
          <c:idx val="2"/>
          <c:order val="2"/>
          <c:tx>
            <c:strRef>
              <c:f>Vergl.Fäs!$O$21</c:f>
              <c:strCache>
                <c:ptCount val="1"/>
                <c:pt idx="0">
                  <c:v>nF17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Vergl.Fäs!$P$10:$Y$10</c:f>
                <c:numCache>
                  <c:formatCode>General</c:formatCode>
                  <c:ptCount val="10"/>
                  <c:pt idx="0">
                    <c:v>0.06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1.4999999999999999E-2</c:v>
                  </c:pt>
                  <c:pt idx="4">
                    <c:v>1.2E-2</c:v>
                  </c:pt>
                  <c:pt idx="5">
                    <c:v>1.7999999999999999E-2</c:v>
                  </c:pt>
                  <c:pt idx="6">
                    <c:v>1.6E-2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Vergl.Fäs!$P$21:$Y$21</c:f>
              <c:numCache>
                <c:formatCode>General</c:formatCode>
                <c:ptCount val="10"/>
                <c:pt idx="0">
                  <c:v>2.54</c:v>
                </c:pt>
                <c:pt idx="1">
                  <c:v>1.1100000000000001</c:v>
                </c:pt>
                <c:pt idx="2">
                  <c:v>0.31</c:v>
                </c:pt>
                <c:pt idx="3">
                  <c:v>-0.11600000000000001</c:v>
                </c:pt>
                <c:pt idx="4">
                  <c:v>-0.439</c:v>
                </c:pt>
                <c:pt idx="5">
                  <c:v>-0.48099999999999998</c:v>
                </c:pt>
                <c:pt idx="6">
                  <c:v>-0.23400000000000001</c:v>
                </c:pt>
                <c:pt idx="7">
                  <c:v>-0.56000000000000005</c:v>
                </c:pt>
                <c:pt idx="8">
                  <c:v>0.46</c:v>
                </c:pt>
                <c:pt idx="9">
                  <c:v>1.98</c:v>
                </c:pt>
              </c:numCache>
            </c:numRef>
          </c:val>
        </c:ser>
        <c:ser>
          <c:idx val="3"/>
          <c:order val="3"/>
          <c:tx>
            <c:strRef>
              <c:f>Vergl.Fäs!$O$22</c:f>
              <c:strCache>
                <c:ptCount val="1"/>
                <c:pt idx="0">
                  <c:v>nF18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plus>
            <c:minus>
              <c:numRef>
                <c:f>Vergl.Fäs!$P$12:$Y$12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0.05</c:v>
                  </c:pt>
                  <c:pt idx="3">
                    <c:v>1.2999999999999999E-2</c:v>
                  </c:pt>
                  <c:pt idx="4">
                    <c:v>0.03</c:v>
                  </c:pt>
                  <c:pt idx="5">
                    <c:v>0.04</c:v>
                  </c:pt>
                  <c:pt idx="6">
                    <c:v>2.1999999999999999E-2</c:v>
                  </c:pt>
                  <c:pt idx="7">
                    <c:v>7.0000000000000007E-2</c:v>
                  </c:pt>
                  <c:pt idx="8">
                    <c:v>0.14000000000000001</c:v>
                  </c:pt>
                  <c:pt idx="9">
                    <c:v>0.19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Vergl.Fäs!$P$18:$Y$18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Vergl.Fäs!$P$22:$Y$22</c:f>
              <c:numCache>
                <c:formatCode>General</c:formatCode>
                <c:ptCount val="10"/>
                <c:pt idx="0">
                  <c:v>4.33</c:v>
                </c:pt>
                <c:pt idx="1">
                  <c:v>1.49</c:v>
                </c:pt>
                <c:pt idx="2">
                  <c:v>0.45</c:v>
                </c:pt>
                <c:pt idx="3">
                  <c:v>-7.0999999999999994E-2</c:v>
                </c:pt>
                <c:pt idx="4">
                  <c:v>-0.37</c:v>
                </c:pt>
                <c:pt idx="5">
                  <c:v>-0.35</c:v>
                </c:pt>
                <c:pt idx="6">
                  <c:v>-0.151</c:v>
                </c:pt>
                <c:pt idx="7">
                  <c:v>-0.31</c:v>
                </c:pt>
                <c:pt idx="8">
                  <c:v>1.08</c:v>
                </c:pt>
                <c:pt idx="9">
                  <c:v>3.76</c:v>
                </c:pt>
              </c:numCache>
            </c:numRef>
          </c:val>
        </c:ser>
        <c:marker val="1"/>
        <c:axId val="59848192"/>
        <c:axId val="59850112"/>
      </c:lineChart>
      <c:catAx>
        <c:axId val="5984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6203360753090222"/>
              <c:y val="0.92798550519617962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850112"/>
        <c:crosses val="autoZero"/>
        <c:auto val="1"/>
        <c:lblAlgn val="ctr"/>
        <c:lblOffset val="100"/>
      </c:catAx>
      <c:valAx>
        <c:axId val="59850112"/>
        <c:scaling>
          <c:orientation val="minMax"/>
          <c:max val="4.4000000000000004"/>
          <c:min val="-1.1500000000000001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9848192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1301309403363686"/>
          <c:y val="0.10642750373692079"/>
          <c:w val="0.38106394521913844"/>
          <c:h val="2.9881778086496596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5.720321426596392E-2"/>
          <c:y val="4.6733663446708366E-2"/>
          <c:w val="0.79858276224386049"/>
          <c:h val="0.93507298429801533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VerzugVorherProzess!$D$68:$M$68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plus>
            <c:minus>
              <c:numRef>
                <c:f>VerzugVorherProzess!$D$68:$M$68</c:f>
                <c:numCache>
                  <c:formatCode>General</c:formatCode>
                  <c:ptCount val="10"/>
                  <c:pt idx="0">
                    <c:v>0.24575126492151839</c:v>
                  </c:pt>
                  <c:pt idx="1">
                    <c:v>0.27095348212134901</c:v>
                  </c:pt>
                  <c:pt idx="2">
                    <c:v>0.19027611515899726</c:v>
                  </c:pt>
                  <c:pt idx="3">
                    <c:v>1.9841477024816312E-2</c:v>
                  </c:pt>
                  <c:pt idx="4">
                    <c:v>2.3597502097958335E-2</c:v>
                  </c:pt>
                  <c:pt idx="5">
                    <c:v>2.8335397241649171E-2</c:v>
                  </c:pt>
                  <c:pt idx="6">
                    <c:v>3.1834274809261667E-2</c:v>
                  </c:pt>
                  <c:pt idx="7">
                    <c:v>0.14628289103831021</c:v>
                  </c:pt>
                  <c:pt idx="8">
                    <c:v>0.26684117097313848</c:v>
                  </c:pt>
                  <c:pt idx="9">
                    <c:v>0.18101759146848873</c:v>
                  </c:pt>
                </c:numCache>
              </c:numRef>
            </c:minus>
            <c:spPr>
              <a:ln w="31750">
                <a:solidFill>
                  <a:srgbClr val="00B05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VerzugVorherProzess!$D$69:$M$69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plus>
            <c:minus>
              <c:numRef>
                <c:f>VerzugVorherProzess!$D$69:$M$69</c:f>
                <c:numCache>
                  <c:formatCode>General</c:formatCode>
                  <c:ptCount val="10"/>
                  <c:pt idx="0">
                    <c:v>0.27653637811516296</c:v>
                  </c:pt>
                  <c:pt idx="1">
                    <c:v>0.23988154971722386</c:v>
                  </c:pt>
                  <c:pt idx="2">
                    <c:v>0.12647030023727018</c:v>
                  </c:pt>
                  <c:pt idx="3">
                    <c:v>2.4899799195977301E-2</c:v>
                  </c:pt>
                  <c:pt idx="4">
                    <c:v>3.2606102108912703E-2</c:v>
                  </c:pt>
                  <c:pt idx="5">
                    <c:v>2.4809802816416617E-2</c:v>
                  </c:pt>
                  <c:pt idx="6">
                    <c:v>2.881885347805227E-2</c:v>
                  </c:pt>
                  <c:pt idx="7">
                    <c:v>0.2016093147388629</c:v>
                  </c:pt>
                  <c:pt idx="8">
                    <c:v>0.19285664160335861</c:v>
                  </c:pt>
                  <c:pt idx="9">
                    <c:v>0.21902355076446389</c:v>
                  </c:pt>
                </c:numCache>
              </c:numRef>
            </c:minus>
            <c:spPr>
              <a:ln w="31750">
                <a:solidFill>
                  <a:srgbClr val="FF00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VerzugVorherProzess!$D$70:$M$70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plus>
            <c:minus>
              <c:numRef>
                <c:f>VerzugVorherProzess!$D$70:$M$70</c:f>
                <c:numCache>
                  <c:formatCode>General</c:formatCode>
                  <c:ptCount val="10"/>
                  <c:pt idx="0">
                    <c:v>0.12143332586888554</c:v>
                  </c:pt>
                  <c:pt idx="1">
                    <c:v>0.15094352377104689</c:v>
                  </c:pt>
                  <c:pt idx="2">
                    <c:v>8.6235601391585134E-2</c:v>
                  </c:pt>
                  <c:pt idx="3">
                    <c:v>3.1867323637065369E-2</c:v>
                  </c:pt>
                  <c:pt idx="4">
                    <c:v>2.5526044491233284E-2</c:v>
                  </c:pt>
                  <c:pt idx="5">
                    <c:v>3.8099592482970492E-2</c:v>
                  </c:pt>
                  <c:pt idx="6">
                    <c:v>3.3308762874212805E-2</c:v>
                  </c:pt>
                  <c:pt idx="7">
                    <c:v>0.11520576557209559</c:v>
                  </c:pt>
                  <c:pt idx="8">
                    <c:v>0.23059362751956444</c:v>
                  </c:pt>
                  <c:pt idx="9">
                    <c:v>0.21598915664790441</c:v>
                  </c:pt>
                </c:numCache>
              </c:numRef>
            </c:minus>
            <c:spPr>
              <a:ln w="31750">
                <a:solidFill>
                  <a:srgbClr val="0070C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VerzugVorherProzess!$D$71:$M$71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plus>
            <c:minus>
              <c:numRef>
                <c:f>VerzugVorherProzess!$D$71:$M$71</c:f>
                <c:numCache>
                  <c:formatCode>General</c:formatCode>
                  <c:ptCount val="10"/>
                  <c:pt idx="0">
                    <c:v>0.14475023861447475</c:v>
                  </c:pt>
                  <c:pt idx="1">
                    <c:v>0.15401298646542766</c:v>
                  </c:pt>
                  <c:pt idx="2">
                    <c:v>8.7141747805092262E-2</c:v>
                  </c:pt>
                  <c:pt idx="3">
                    <c:v>2.6137289353275334E-2</c:v>
                  </c:pt>
                  <c:pt idx="4">
                    <c:v>6.366028258614094E-2</c:v>
                  </c:pt>
                  <c:pt idx="5">
                    <c:v>7.1884410139143637E-2</c:v>
                  </c:pt>
                  <c:pt idx="6">
                    <c:v>4.6052030071259679E-2</c:v>
                  </c:pt>
                  <c:pt idx="7">
                    <c:v>0.14869962658785785</c:v>
                  </c:pt>
                  <c:pt idx="8">
                    <c:v>0.29006532839490162</c:v>
                  </c:pt>
                  <c:pt idx="9">
                    <c:v>0.40218187820672957</c:v>
                  </c:pt>
                </c:numCache>
              </c:numRef>
            </c:minus>
            <c:spPr>
              <a:ln w="38100">
                <a:solidFill>
                  <a:srgbClr val="FFFF00"/>
                </a:solidFill>
              </a:ln>
            </c:spPr>
          </c:errBars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62357504"/>
        <c:axId val="62359040"/>
      </c:lineChart>
      <c:catAx>
        <c:axId val="62357504"/>
        <c:scaling>
          <c:orientation val="minMax"/>
        </c:scaling>
        <c:axPos val="b"/>
        <c:tickLblPos val="nextTo"/>
        <c:crossAx val="62359040"/>
        <c:crosses val="autoZero"/>
        <c:auto val="1"/>
        <c:lblAlgn val="ctr"/>
        <c:lblOffset val="100"/>
      </c:catAx>
      <c:valAx>
        <c:axId val="62359040"/>
        <c:scaling>
          <c:orientation val="minMax"/>
        </c:scaling>
        <c:axPos val="l"/>
        <c:numFmt formatCode="General" sourceLinked="1"/>
        <c:tickLblPos val="nextTo"/>
        <c:crossAx val="62357504"/>
        <c:crosses val="autoZero"/>
        <c:crossBetween val="between"/>
        <c:majorUnit val="0.2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8.2155131924298963E-2"/>
          <c:y val="6.2231960135417867E-2"/>
          <c:w val="0.7669473684210526"/>
          <c:h val="0.91418342272433339"/>
        </c:manualLayout>
      </c:layout>
      <c:lineChart>
        <c:grouping val="standard"/>
        <c:ser>
          <c:idx val="0"/>
          <c:order val="0"/>
          <c:tx>
            <c:strRef>
              <c:f>VerzugVorherProzess!$C$31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VerzugVorherProzess!$D$31:$M$31</c:f>
              <c:numCache>
                <c:formatCode>General</c:formatCode>
                <c:ptCount val="10"/>
                <c:pt idx="0">
                  <c:v>0.91</c:v>
                </c:pt>
                <c:pt idx="1">
                  <c:v>0.32400000000000001</c:v>
                </c:pt>
                <c:pt idx="2">
                  <c:v>0.21</c:v>
                </c:pt>
                <c:pt idx="3">
                  <c:v>-0.06</c:v>
                </c:pt>
                <c:pt idx="4">
                  <c:v>-0.104</c:v>
                </c:pt>
                <c:pt idx="5">
                  <c:v>-4.4999999999999998E-2</c:v>
                </c:pt>
                <c:pt idx="6">
                  <c:v>3.3000000000000002E-2</c:v>
                </c:pt>
                <c:pt idx="7">
                  <c:v>-0.33</c:v>
                </c:pt>
                <c:pt idx="8">
                  <c:v>-0.58899999999999997</c:v>
                </c:pt>
                <c:pt idx="9">
                  <c:v>-0.23</c:v>
                </c:pt>
              </c:numCache>
            </c:numRef>
          </c:val>
        </c:ser>
        <c:ser>
          <c:idx val="1"/>
          <c:order val="1"/>
          <c:tx>
            <c:strRef>
              <c:f>VerzugVorherProzess!$C$32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VerzugVorherProzess!$D$32:$M$32</c:f>
              <c:numCache>
                <c:formatCode>General</c:formatCode>
                <c:ptCount val="10"/>
                <c:pt idx="0">
                  <c:v>0.46</c:v>
                </c:pt>
                <c:pt idx="1">
                  <c:v>0.28999999999999998</c:v>
                </c:pt>
                <c:pt idx="2">
                  <c:v>0.17</c:v>
                </c:pt>
                <c:pt idx="3">
                  <c:v>-7.9000000000000001E-2</c:v>
                </c:pt>
                <c:pt idx="4">
                  <c:v>-7.1999999999999995E-2</c:v>
                </c:pt>
                <c:pt idx="5">
                  <c:v>-2.1000000000000001E-2</c:v>
                </c:pt>
                <c:pt idx="6">
                  <c:v>3.5999999999999997E-2</c:v>
                </c:pt>
                <c:pt idx="7">
                  <c:v>-0.41</c:v>
                </c:pt>
                <c:pt idx="8">
                  <c:v>-0.64200000000000002</c:v>
                </c:pt>
                <c:pt idx="9">
                  <c:v>-0.49</c:v>
                </c:pt>
              </c:numCache>
            </c:numRef>
          </c:val>
        </c:ser>
        <c:ser>
          <c:idx val="2"/>
          <c:order val="2"/>
          <c:tx>
            <c:strRef>
              <c:f>VerzugVorherProzess!$C$33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VerzugVorherProzess!$D$33:$M$33</c:f>
              <c:numCache>
                <c:formatCode>General</c:formatCode>
                <c:ptCount val="10"/>
                <c:pt idx="0">
                  <c:v>0.1</c:v>
                </c:pt>
                <c:pt idx="1">
                  <c:v>0.17499999999999999</c:v>
                </c:pt>
                <c:pt idx="2">
                  <c:v>9.5000000000000001E-2</c:v>
                </c:pt>
                <c:pt idx="3">
                  <c:v>-6.7000000000000004E-2</c:v>
                </c:pt>
                <c:pt idx="4">
                  <c:v>-1.7999999999999999E-2</c:v>
                </c:pt>
                <c:pt idx="5">
                  <c:v>2.9000000000000001E-2</c:v>
                </c:pt>
                <c:pt idx="6">
                  <c:v>6.6000000000000003E-2</c:v>
                </c:pt>
                <c:pt idx="7">
                  <c:v>-0.39</c:v>
                </c:pt>
                <c:pt idx="8">
                  <c:v>-0.73699999999999999</c:v>
                </c:pt>
                <c:pt idx="9">
                  <c:v>-0.86</c:v>
                </c:pt>
              </c:numCache>
            </c:numRef>
          </c:val>
        </c:ser>
        <c:ser>
          <c:idx val="3"/>
          <c:order val="3"/>
          <c:tx>
            <c:strRef>
              <c:f>VerzugVorherProzess!$C$34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cat>
            <c:strRef>
              <c:f>VerzugVorherProzess!$D$30:$M$30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VerzugVorherProzess!$D$34:$M$34</c:f>
              <c:numCache>
                <c:formatCode>General</c:formatCode>
                <c:ptCount val="10"/>
                <c:pt idx="0">
                  <c:v>1.806</c:v>
                </c:pt>
                <c:pt idx="1">
                  <c:v>0.63400000000000001</c:v>
                </c:pt>
                <c:pt idx="2">
                  <c:v>0.313</c:v>
                </c:pt>
                <c:pt idx="3">
                  <c:v>-0.01</c:v>
                </c:pt>
                <c:pt idx="4">
                  <c:v>-0.09</c:v>
                </c:pt>
                <c:pt idx="5">
                  <c:v>-1.9E-2</c:v>
                </c:pt>
                <c:pt idx="6">
                  <c:v>0.1</c:v>
                </c:pt>
                <c:pt idx="7">
                  <c:v>-0.2</c:v>
                </c:pt>
                <c:pt idx="8">
                  <c:v>-0.22</c:v>
                </c:pt>
                <c:pt idx="9">
                  <c:v>-0.04</c:v>
                </c:pt>
              </c:numCache>
            </c:numRef>
          </c:val>
        </c:ser>
        <c:marker val="1"/>
        <c:axId val="60166144"/>
        <c:axId val="60168448"/>
      </c:lineChart>
      <c:catAx>
        <c:axId val="6016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latin typeface="Microsoft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icrosoft Sans Serif" pitchFamily="34" charset="0"/>
                    <a:cs typeface="Microsoft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36601906340654788"/>
              <c:y val="0.90198022295183578"/>
            </c:manualLayout>
          </c:layout>
        </c:title>
        <c:tickLblPos val="nextTo"/>
        <c:txPr>
          <a:bodyPr/>
          <a:lstStyle/>
          <a:p>
            <a:pPr>
              <a:defRPr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60168448"/>
        <c:crosses val="autoZero"/>
        <c:auto val="1"/>
        <c:lblAlgn val="ctr"/>
        <c:lblOffset val="100"/>
      </c:catAx>
      <c:valAx>
        <c:axId val="601684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icrosoft Sans Serif" pitchFamily="34" charset="0"/>
                    <a:cs typeface="Microsoft Sans Serif" pitchFamily="34" charset="0"/>
                  </a:defRPr>
                </a:pPr>
                <a:r>
                  <a:rPr lang="en-US" sz="1400" i="1">
                    <a:latin typeface="Microsoft Sans Serif" pitchFamily="34" charset="0"/>
                    <a:cs typeface="Microsoft Sans Serif" pitchFamily="34" charset="0"/>
                  </a:rPr>
                  <a:t>Offsetwerte zum Vorprozess [mm]</a:t>
                </a:r>
              </a:p>
            </c:rich>
          </c:tx>
          <c:layout>
            <c:manualLayout>
              <c:xMode val="edge"/>
              <c:yMode val="edge"/>
              <c:x val="6.1404890178201428E-3"/>
              <c:y val="0.126168656962160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 i="1">
                <a:latin typeface="Microsoft Sans Serif" pitchFamily="34" charset="0"/>
                <a:cs typeface="Microsoft Sans Serif" pitchFamily="34" charset="0"/>
              </a:defRPr>
            </a:pPr>
            <a:endParaRPr lang="de-DE"/>
          </a:p>
        </c:txPr>
        <c:crossAx val="60166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77510705898614"/>
          <c:y val="0.14339657727285932"/>
          <c:w val="0.31579182207487233"/>
          <c:h val="0.20563369877272808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65</xdr:row>
      <xdr:rowOff>38099</xdr:rowOff>
    </xdr:from>
    <xdr:to>
      <xdr:col>13</xdr:col>
      <xdr:colOff>285749</xdr:colOff>
      <xdr:row>94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47624</xdr:rowOff>
    </xdr:from>
    <xdr:to>
      <xdr:col>14</xdr:col>
      <xdr:colOff>228600</xdr:colOff>
      <xdr:row>51</xdr:row>
      <xdr:rowOff>161923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87</xdr:row>
      <xdr:rowOff>19049</xdr:rowOff>
    </xdr:from>
    <xdr:to>
      <xdr:col>10</xdr:col>
      <xdr:colOff>676274</xdr:colOff>
      <xdr:row>111</xdr:row>
      <xdr:rowOff>66674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22</xdr:row>
      <xdr:rowOff>180975</xdr:rowOff>
    </xdr:from>
    <xdr:to>
      <xdr:col>14</xdr:col>
      <xdr:colOff>590550</xdr:colOff>
      <xdr:row>50</xdr:row>
      <xdr:rowOff>9525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9" totalsRowShown="0" headerRowDxfId="3" headerRowBorderDxfId="2" tableBorderDxfId="1">
  <autoFilter ref="C4:M29"/>
  <tableColumns count="11">
    <tableColumn id="1" name="Nr/MP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C66:M88" totalsRowShown="0" headerRowDxfId="0">
  <autoFilter ref="C66:M8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2"/>
  <sheetViews>
    <sheetView topLeftCell="A7" workbookViewId="0">
      <selection activeCell="E27" sqref="E27:N27"/>
    </sheetView>
  </sheetViews>
  <sheetFormatPr baseColWidth="10" defaultRowHeight="15"/>
  <sheetData>
    <row r="1" spans="1:14" ht="15.75">
      <c r="A1">
        <v>0.46733820729745601</v>
      </c>
      <c r="B1" s="11" t="s">
        <v>47</v>
      </c>
    </row>
    <row r="3" spans="1:14" ht="18.75">
      <c r="H3" s="5" t="s">
        <v>13</v>
      </c>
    </row>
    <row r="4" spans="1:14">
      <c r="A4" s="1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1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1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1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1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1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1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1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1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1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1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6" t="s">
        <v>11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6" t="s">
        <v>12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3.2606102108912703E-2</v>
      </c>
      <c r="J27">
        <f t="shared" si="1"/>
        <v>2.4809802816416617E-2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  <row r="28" spans="4:14" ht="15.75">
      <c r="D28" s="11" t="s">
        <v>22</v>
      </c>
      <c r="E28">
        <f>E27/SQRT(20)</f>
        <v>6.1835413971708955E-2</v>
      </c>
      <c r="F28" s="1">
        <f t="shared" ref="F28:N28" si="2">F27/SQRT(20)</f>
        <v>5.3639145171570798E-2</v>
      </c>
      <c r="G28" s="1">
        <f t="shared" si="2"/>
        <v>2.8279618846534391E-2</v>
      </c>
      <c r="H28" s="1">
        <f t="shared" si="2"/>
        <v>5.567764362829985E-3</v>
      </c>
      <c r="I28" s="1">
        <f t="shared" si="2"/>
        <v>7.290946079682805E-3</v>
      </c>
      <c r="J28" s="1">
        <f t="shared" si="2"/>
        <v>5.5476405605873287E-3</v>
      </c>
      <c r="K28" s="1">
        <f t="shared" si="2"/>
        <v>6.4440915410531119E-3</v>
      </c>
      <c r="L28" s="1">
        <f t="shared" si="2"/>
        <v>4.5081213265324771E-2</v>
      </c>
      <c r="M28" s="1">
        <f t="shared" si="2"/>
        <v>4.3124056053742386E-2</v>
      </c>
      <c r="N28" s="1">
        <f t="shared" si="2"/>
        <v>4.8975154818271728E-2</v>
      </c>
    </row>
    <row r="29" spans="4:14" ht="15.75">
      <c r="D29" s="11" t="s">
        <v>23</v>
      </c>
      <c r="E29">
        <f>E27*$A$1</f>
        <v>0.12923601520087172</v>
      </c>
      <c r="F29" s="1">
        <f t="shared" ref="F29:N29" si="3">F27*$A$1</f>
        <v>0.11210581340858297</v>
      </c>
      <c r="G29" s="1">
        <f t="shared" si="3"/>
        <v>5.910440338925687E-2</v>
      </c>
      <c r="H29" s="1">
        <f t="shared" si="3"/>
        <v>1.1636627518314669E-2</v>
      </c>
      <c r="I29" s="1">
        <f t="shared" si="3"/>
        <v>1.5238077306537062E-2</v>
      </c>
      <c r="J29" s="1">
        <f t="shared" si="3"/>
        <v>1.1594568771627517E-2</v>
      </c>
      <c r="K29" s="1">
        <f t="shared" si="3"/>
        <v>1.3468151320801003E-2</v>
      </c>
      <c r="L29" s="1">
        <f t="shared" si="3"/>
        <v>9.4219735724528769E-2</v>
      </c>
      <c r="M29" s="1">
        <f t="shared" si="3"/>
        <v>9.012927715232158E-2</v>
      </c>
      <c r="N29" s="1">
        <f t="shared" si="3"/>
        <v>0.1023580735701879</v>
      </c>
    </row>
    <row r="30" spans="4:14" ht="15.75">
      <c r="D30" s="11" t="s">
        <v>24</v>
      </c>
      <c r="E30">
        <v>0.13</v>
      </c>
      <c r="F30">
        <v>0.12</v>
      </c>
      <c r="G30">
        <v>0.06</v>
      </c>
      <c r="H30">
        <v>1.2E-2</v>
      </c>
      <c r="I30">
        <v>1.6E-2</v>
      </c>
      <c r="J30">
        <v>1.2E-2</v>
      </c>
      <c r="K30">
        <v>1.4E-2</v>
      </c>
      <c r="L30" s="26">
        <v>0.1</v>
      </c>
      <c r="M30" s="26">
        <v>0.1</v>
      </c>
      <c r="N30">
        <v>0.11</v>
      </c>
    </row>
    <row r="31" spans="4:14" ht="15.75">
      <c r="D31" s="11" t="s">
        <v>48</v>
      </c>
      <c r="E31" s="1">
        <v>1.27</v>
      </c>
      <c r="F31" s="1">
        <v>0.62</v>
      </c>
      <c r="G31" s="1">
        <v>0.03</v>
      </c>
      <c r="H31" s="1">
        <v>-0.10100000000000001</v>
      </c>
      <c r="I31" s="25">
        <v>-0.34</v>
      </c>
      <c r="J31" s="1">
        <v>-0.39600000000000002</v>
      </c>
      <c r="K31" s="1">
        <v>-0.251</v>
      </c>
      <c r="L31" s="1">
        <v>-0.84</v>
      </c>
      <c r="M31" s="1">
        <v>-0.01</v>
      </c>
      <c r="N31" s="26">
        <v>0.7</v>
      </c>
    </row>
    <row r="32" spans="4:14">
      <c r="D32" s="13"/>
    </row>
    <row r="54" spans="4:13" ht="18.75">
      <c r="G54" s="5" t="s">
        <v>14</v>
      </c>
      <c r="H54" s="5"/>
    </row>
    <row r="55" spans="4:13">
      <c r="D55" s="7" t="s">
        <v>0</v>
      </c>
      <c r="E55" s="8" t="s">
        <v>2</v>
      </c>
      <c r="F55" s="8" t="s">
        <v>3</v>
      </c>
      <c r="G55" s="8" t="s">
        <v>4</v>
      </c>
      <c r="H55" s="8" t="s">
        <v>5</v>
      </c>
      <c r="I55" s="8" t="s">
        <v>6</v>
      </c>
      <c r="J55" s="8" t="s">
        <v>7</v>
      </c>
      <c r="K55" s="8" t="s">
        <v>8</v>
      </c>
      <c r="L55" s="8" t="s">
        <v>9</v>
      </c>
      <c r="M55" s="9" t="s">
        <v>10</v>
      </c>
    </row>
    <row r="56" spans="4:13">
      <c r="D56">
        <v>1</v>
      </c>
      <c r="E56">
        <v>-2.58</v>
      </c>
      <c r="F56">
        <v>-2.54</v>
      </c>
      <c r="G56">
        <v>-3.01</v>
      </c>
      <c r="H56">
        <v>-3.06</v>
      </c>
      <c r="I56">
        <v>-2.75</v>
      </c>
      <c r="J56">
        <v>-2.76</v>
      </c>
      <c r="K56">
        <v>-2.52</v>
      </c>
      <c r="L56">
        <v>-2.5299999999999998</v>
      </c>
      <c r="M56">
        <v>-2.4500000000000002</v>
      </c>
    </row>
    <row r="57" spans="4:13">
      <c r="D57">
        <v>2</v>
      </c>
      <c r="E57">
        <v>-2.6</v>
      </c>
      <c r="F57">
        <v>-2.63</v>
      </c>
      <c r="G57">
        <v>-2.84</v>
      </c>
      <c r="H57">
        <v>-2.84</v>
      </c>
      <c r="I57">
        <v>-2.5499999999999998</v>
      </c>
      <c r="J57">
        <v>-2.75</v>
      </c>
      <c r="K57">
        <v>-2.83</v>
      </c>
      <c r="L57">
        <v>-2.4900000000000002</v>
      </c>
      <c r="M57">
        <v>-2.63</v>
      </c>
    </row>
    <row r="58" spans="4:13">
      <c r="D58" s="1">
        <v>3</v>
      </c>
      <c r="E58">
        <v>-2.5</v>
      </c>
      <c r="F58">
        <v>-2.5499999999999998</v>
      </c>
      <c r="G58">
        <v>-3.04</v>
      </c>
      <c r="H58">
        <v>-3.08</v>
      </c>
      <c r="I58">
        <v>-2.78</v>
      </c>
      <c r="J58">
        <v>-2.78</v>
      </c>
      <c r="K58">
        <v>-2.57</v>
      </c>
      <c r="L58">
        <v>-2.44</v>
      </c>
      <c r="M58">
        <v>-2.6</v>
      </c>
    </row>
    <row r="59" spans="4:13">
      <c r="D59" s="1">
        <v>4</v>
      </c>
      <c r="E59">
        <v>-2.48</v>
      </c>
      <c r="F59">
        <v>-2.64</v>
      </c>
      <c r="G59">
        <v>-2.93</v>
      </c>
      <c r="H59">
        <v>-2.87</v>
      </c>
      <c r="I59">
        <v>-2.57</v>
      </c>
      <c r="J59">
        <v>-2.65</v>
      </c>
      <c r="K59">
        <v>-2.83</v>
      </c>
      <c r="L59">
        <v>-2.48</v>
      </c>
      <c r="M59">
        <v>-2.56</v>
      </c>
    </row>
    <row r="60" spans="4:13">
      <c r="D60" s="1">
        <v>5</v>
      </c>
      <c r="E60">
        <v>-2.6</v>
      </c>
      <c r="F60">
        <v>-2.54</v>
      </c>
      <c r="G60">
        <v>-3.02</v>
      </c>
      <c r="H60">
        <v>-3.08</v>
      </c>
      <c r="I60">
        <v>-2.81</v>
      </c>
      <c r="J60">
        <v>-2.82</v>
      </c>
      <c r="K60">
        <v>-2.61</v>
      </c>
      <c r="L60">
        <v>-2.46</v>
      </c>
      <c r="M60">
        <v>-2.64</v>
      </c>
    </row>
    <row r="61" spans="4:13">
      <c r="D61" s="1">
        <v>6</v>
      </c>
      <c r="E61">
        <v>-2.41</v>
      </c>
      <c r="F61">
        <v>-2.48</v>
      </c>
      <c r="G61">
        <v>-3.06</v>
      </c>
      <c r="H61">
        <v>-3.11</v>
      </c>
      <c r="I61">
        <v>-2.79</v>
      </c>
      <c r="J61">
        <v>-2.75</v>
      </c>
      <c r="K61">
        <v>-2.5299999999999998</v>
      </c>
      <c r="L61">
        <v>-2.4300000000000002</v>
      </c>
      <c r="M61">
        <v>-2.57</v>
      </c>
    </row>
    <row r="62" spans="4:13">
      <c r="D62" s="1">
        <v>7</v>
      </c>
      <c r="E62">
        <v>-2.33</v>
      </c>
      <c r="F62">
        <v>-2.4900000000000002</v>
      </c>
      <c r="G62">
        <v>-2.86</v>
      </c>
      <c r="H62">
        <v>-2.64</v>
      </c>
      <c r="I62">
        <v>-2.3199999999999998</v>
      </c>
      <c r="J62">
        <v>-2.42</v>
      </c>
      <c r="K62">
        <v>-2.42</v>
      </c>
      <c r="L62">
        <v>-2.2400000000000002</v>
      </c>
      <c r="M62">
        <v>-2.41</v>
      </c>
    </row>
    <row r="63" spans="4:13">
      <c r="D63" s="1">
        <v>8</v>
      </c>
      <c r="E63">
        <v>-2.37</v>
      </c>
      <c r="F63">
        <v>-2.61</v>
      </c>
      <c r="G63">
        <v>-2.92</v>
      </c>
      <c r="H63">
        <v>-2.86</v>
      </c>
      <c r="I63">
        <v>-2.52</v>
      </c>
      <c r="J63">
        <v>-2.58</v>
      </c>
      <c r="K63">
        <v>-2.61</v>
      </c>
      <c r="L63">
        <v>-2.42</v>
      </c>
      <c r="M63">
        <v>-2.61</v>
      </c>
    </row>
    <row r="64" spans="4:13">
      <c r="D64" s="1">
        <v>9</v>
      </c>
      <c r="E64">
        <v>-2.52</v>
      </c>
      <c r="F64">
        <v>-2.48</v>
      </c>
      <c r="G64">
        <v>-3.02</v>
      </c>
      <c r="H64">
        <v>-3.07</v>
      </c>
      <c r="I64">
        <v>-2.78</v>
      </c>
      <c r="J64">
        <v>-2.79</v>
      </c>
      <c r="K64">
        <v>-2.5099999999999998</v>
      </c>
      <c r="L64">
        <v>-2.44</v>
      </c>
      <c r="M64">
        <v>-2.5099999999999998</v>
      </c>
    </row>
    <row r="65" spans="4:13">
      <c r="D65" s="1">
        <v>10</v>
      </c>
      <c r="E65">
        <v>-2.41</v>
      </c>
      <c r="F65">
        <v>-2.63</v>
      </c>
      <c r="G65">
        <v>-2.89</v>
      </c>
      <c r="H65">
        <v>-2.87</v>
      </c>
      <c r="I65">
        <v>-2.4900000000000002</v>
      </c>
      <c r="J65">
        <v>-2.5499999999999998</v>
      </c>
      <c r="K65">
        <v>-2.63</v>
      </c>
      <c r="L65">
        <v>-2.4</v>
      </c>
      <c r="M65">
        <v>-2.69</v>
      </c>
    </row>
    <row r="66" spans="4:13">
      <c r="D66" s="1">
        <v>11</v>
      </c>
      <c r="E66">
        <v>-2.4300000000000002</v>
      </c>
      <c r="F66">
        <v>-2.48</v>
      </c>
      <c r="G66">
        <v>-3.08</v>
      </c>
      <c r="H66">
        <v>-3.11</v>
      </c>
      <c r="I66">
        <v>-2.78</v>
      </c>
      <c r="J66">
        <v>-2.78</v>
      </c>
      <c r="K66">
        <v>-2.4900000000000002</v>
      </c>
      <c r="L66">
        <v>-2.4300000000000002</v>
      </c>
      <c r="M66">
        <v>-2.57</v>
      </c>
    </row>
    <row r="67" spans="4:13">
      <c r="D67" s="1">
        <v>12</v>
      </c>
      <c r="E67">
        <v>-2.42</v>
      </c>
      <c r="F67">
        <v>-2.65</v>
      </c>
      <c r="G67">
        <v>-2.95</v>
      </c>
      <c r="H67">
        <v>-2.88</v>
      </c>
      <c r="I67">
        <v>-2.52</v>
      </c>
      <c r="J67">
        <v>-2.5499999999999998</v>
      </c>
      <c r="K67">
        <v>-2.6</v>
      </c>
      <c r="L67">
        <v>-2.35</v>
      </c>
      <c r="M67">
        <v>-2.54</v>
      </c>
    </row>
    <row r="68" spans="4:13">
      <c r="D68" s="1">
        <v>13</v>
      </c>
      <c r="E68">
        <v>-2.48</v>
      </c>
      <c r="F68">
        <v>-2.5299999999999998</v>
      </c>
      <c r="G68">
        <v>-3.04</v>
      </c>
      <c r="H68">
        <v>-3.11</v>
      </c>
      <c r="I68">
        <v>-2.77</v>
      </c>
      <c r="J68">
        <v>-2.77</v>
      </c>
      <c r="K68">
        <v>-2.52</v>
      </c>
      <c r="L68">
        <v>-2.4300000000000002</v>
      </c>
      <c r="M68">
        <v>-2.5499999999999998</v>
      </c>
    </row>
    <row r="69" spans="4:13">
      <c r="D69" s="1">
        <v>14</v>
      </c>
      <c r="E69">
        <v>-2.42</v>
      </c>
      <c r="F69">
        <v>-2.68</v>
      </c>
      <c r="G69">
        <v>-2.99</v>
      </c>
      <c r="H69">
        <v>-2.85</v>
      </c>
      <c r="I69">
        <v>-2.5</v>
      </c>
      <c r="J69">
        <v>-2.5499999999999998</v>
      </c>
      <c r="K69">
        <v>-2.59</v>
      </c>
      <c r="L69">
        <v>-2.36</v>
      </c>
      <c r="M69">
        <v>-2.54</v>
      </c>
    </row>
    <row r="70" spans="4:13">
      <c r="D70" s="1">
        <v>15</v>
      </c>
      <c r="E70">
        <v>-2.46</v>
      </c>
      <c r="F70">
        <v>-2.5099999999999998</v>
      </c>
      <c r="G70">
        <v>-3.04</v>
      </c>
      <c r="H70">
        <v>-3.1</v>
      </c>
      <c r="I70">
        <v>-2.74</v>
      </c>
      <c r="J70">
        <v>-2.75</v>
      </c>
      <c r="K70">
        <v>-2.5</v>
      </c>
      <c r="L70">
        <v>-2.41</v>
      </c>
      <c r="M70">
        <v>-2.58</v>
      </c>
    </row>
    <row r="71" spans="4:13">
      <c r="D71" s="1">
        <v>16</v>
      </c>
      <c r="E71">
        <v>-2.44</v>
      </c>
      <c r="F71">
        <v>-2.64</v>
      </c>
      <c r="G71">
        <v>-2.94</v>
      </c>
      <c r="H71">
        <v>-2.84</v>
      </c>
      <c r="I71">
        <v>-2.5</v>
      </c>
      <c r="J71">
        <v>-2.5499999999999998</v>
      </c>
      <c r="K71">
        <v>-2.62</v>
      </c>
      <c r="L71">
        <v>-2.4</v>
      </c>
      <c r="M71">
        <v>-2.57</v>
      </c>
    </row>
    <row r="72" spans="4:13">
      <c r="D72" s="1">
        <v>17</v>
      </c>
      <c r="E72">
        <v>-2.5</v>
      </c>
      <c r="F72">
        <v>-2.5299999999999998</v>
      </c>
      <c r="G72">
        <v>-3.11</v>
      </c>
      <c r="H72">
        <v>-3.18</v>
      </c>
      <c r="I72">
        <v>-2.83</v>
      </c>
      <c r="J72">
        <v>-2.82</v>
      </c>
      <c r="K72">
        <v>-2.5299999999999998</v>
      </c>
      <c r="L72">
        <v>-2.4300000000000002</v>
      </c>
      <c r="M72">
        <v>-2.5499999999999998</v>
      </c>
    </row>
    <row r="73" spans="4:13">
      <c r="D73" s="1">
        <v>18</v>
      </c>
      <c r="E73">
        <v>-2.4500000000000002</v>
      </c>
      <c r="F73">
        <v>-2.68</v>
      </c>
      <c r="G73">
        <v>-2.99</v>
      </c>
      <c r="H73">
        <v>-2.9</v>
      </c>
      <c r="I73">
        <v>-2.58</v>
      </c>
      <c r="J73">
        <v>-2.58</v>
      </c>
      <c r="K73">
        <v>-2.64</v>
      </c>
      <c r="L73">
        <v>-2.37</v>
      </c>
      <c r="M73">
        <v>-2.94</v>
      </c>
    </row>
    <row r="74" spans="4:13">
      <c r="D74" s="1">
        <v>19</v>
      </c>
      <c r="E74">
        <v>-2.4900000000000002</v>
      </c>
      <c r="F74">
        <v>-2.5099999999999998</v>
      </c>
      <c r="G74">
        <v>-3.07</v>
      </c>
      <c r="H74">
        <v>-3.11</v>
      </c>
      <c r="I74">
        <v>-2.75</v>
      </c>
      <c r="J74">
        <v>-2.76</v>
      </c>
      <c r="K74">
        <v>-2.52</v>
      </c>
      <c r="L74">
        <v>-2.41</v>
      </c>
      <c r="M74">
        <v>-2.66</v>
      </c>
    </row>
    <row r="75" spans="4:13">
      <c r="D75" s="1">
        <v>20</v>
      </c>
      <c r="E75">
        <v>-2.4300000000000002</v>
      </c>
      <c r="F75">
        <v>-2.66</v>
      </c>
      <c r="G75">
        <v>-2.97</v>
      </c>
      <c r="H75">
        <v>-2.93</v>
      </c>
      <c r="I75">
        <v>-2.59</v>
      </c>
      <c r="J75">
        <v>-2.64</v>
      </c>
      <c r="K75">
        <v>-2.65</v>
      </c>
      <c r="L75">
        <v>-2.4300000000000002</v>
      </c>
      <c r="M75" s="1" t="s">
        <v>15</v>
      </c>
    </row>
    <row r="76" spans="4:13">
      <c r="D76" s="6" t="s">
        <v>11</v>
      </c>
      <c r="E76">
        <f t="shared" ref="E76:L76" si="4">AVERAGE(E56:E75)</f>
        <v>-2.4660000000000002</v>
      </c>
      <c r="F76">
        <f t="shared" si="4"/>
        <v>-2.5729999999999995</v>
      </c>
      <c r="G76">
        <f t="shared" si="4"/>
        <v>-2.9885000000000002</v>
      </c>
      <c r="H76">
        <f t="shared" si="4"/>
        <v>-2.9744999999999999</v>
      </c>
      <c r="I76">
        <f t="shared" si="4"/>
        <v>-2.6459999999999999</v>
      </c>
      <c r="J76">
        <f t="shared" si="4"/>
        <v>-2.6799999999999997</v>
      </c>
      <c r="K76">
        <f t="shared" si="4"/>
        <v>-2.5860000000000003</v>
      </c>
      <c r="L76">
        <f t="shared" si="4"/>
        <v>-2.4175</v>
      </c>
    </row>
    <row r="77" spans="4:13">
      <c r="D77" s="6" t="s">
        <v>12</v>
      </c>
      <c r="E77">
        <f t="shared" ref="E77:L77" si="5">STDEV(E56:E75)</f>
        <v>7.1406914009926603E-2</v>
      </c>
      <c r="F77">
        <f t="shared" si="5"/>
        <v>7.269981539106371E-2</v>
      </c>
      <c r="G77">
        <f t="shared" si="5"/>
        <v>7.4641247239536954E-2</v>
      </c>
      <c r="H77">
        <f t="shared" si="5"/>
        <v>0.14236628075052335</v>
      </c>
      <c r="I77">
        <f t="shared" si="5"/>
        <v>0.14666108442327341</v>
      </c>
      <c r="J77">
        <f t="shared" si="5"/>
        <v>0.11800981225929344</v>
      </c>
      <c r="K77">
        <f t="shared" si="5"/>
        <v>0.10261835272401072</v>
      </c>
      <c r="L77">
        <f t="shared" si="5"/>
        <v>5.9725248121358945E-2</v>
      </c>
    </row>
    <row r="78" spans="4:13" ht="15.75">
      <c r="D78" s="11" t="s">
        <v>22</v>
      </c>
      <c r="E78">
        <f>E77/SQRT(20)</f>
        <v>1.5967071378967797E-2</v>
      </c>
      <c r="F78" s="1">
        <f t="shared" ref="F78:L78" si="6">F77/SQRT(20)</f>
        <v>1.6256172916610391E-2</v>
      </c>
      <c r="G78" s="1">
        <f t="shared" si="6"/>
        <v>1.6690290275297316E-2</v>
      </c>
      <c r="H78" s="1">
        <f t="shared" si="6"/>
        <v>3.1834068146198997E-2</v>
      </c>
      <c r="I78" s="1">
        <f t="shared" si="6"/>
        <v>3.2794415442427491E-2</v>
      </c>
      <c r="J78" s="1">
        <f t="shared" si="6"/>
        <v>2.6387796222376816E-2</v>
      </c>
      <c r="K78" s="1">
        <f t="shared" si="6"/>
        <v>2.2946161242993868E-2</v>
      </c>
      <c r="L78" s="1">
        <f t="shared" si="6"/>
        <v>1.335497147724002E-2</v>
      </c>
    </row>
    <row r="79" spans="4:13" ht="15.75">
      <c r="D79" s="11" t="s">
        <v>23</v>
      </c>
      <c r="E79">
        <f>E77*$A$1</f>
        <v>3.3371179182042694E-2</v>
      </c>
      <c r="F79" s="1">
        <f t="shared" ref="F79:L79" si="7">F77*$A$1</f>
        <v>3.3975401395715712E-2</v>
      </c>
      <c r="G79" s="1">
        <f t="shared" si="7"/>
        <v>3.488270667537139E-2</v>
      </c>
      <c r="H79" s="1">
        <f t="shared" si="7"/>
        <v>6.6533202425555896E-2</v>
      </c>
      <c r="I79" s="1">
        <f t="shared" si="7"/>
        <v>6.8540328274673448E-2</v>
      </c>
      <c r="J79" s="1">
        <f t="shared" si="7"/>
        <v>5.5150494104767543E-2</v>
      </c>
      <c r="K79" s="1">
        <f t="shared" si="7"/>
        <v>4.7957476997857185E-2</v>
      </c>
      <c r="L79" s="1">
        <f t="shared" si="7"/>
        <v>2.7911890387431641E-2</v>
      </c>
    </row>
    <row r="80" spans="4:13" ht="15.75">
      <c r="D80" s="11" t="s">
        <v>24</v>
      </c>
      <c r="E80">
        <v>0.04</v>
      </c>
      <c r="F80">
        <v>0.04</v>
      </c>
      <c r="G80">
        <v>0.04</v>
      </c>
      <c r="H80">
        <v>7.0000000000000007E-2</v>
      </c>
      <c r="I80">
        <v>7.0000000000000007E-2</v>
      </c>
      <c r="J80">
        <v>0.06</v>
      </c>
      <c r="K80">
        <v>0.05</v>
      </c>
      <c r="L80">
        <v>2.8000000000000001E-2</v>
      </c>
    </row>
    <row r="81" spans="4:12" ht="15.75">
      <c r="D81" s="11"/>
      <c r="F81" s="1"/>
      <c r="G81" s="1"/>
      <c r="H81" s="1"/>
      <c r="I81" s="1"/>
      <c r="J81" s="1"/>
      <c r="K81" s="1"/>
      <c r="L81" s="1"/>
    </row>
    <row r="82" spans="4:12">
      <c r="D82" s="1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topLeftCell="C13" zoomScale="115" zoomScaleNormal="115" workbookViewId="0">
      <selection activeCell="E27" sqref="E27:N27"/>
    </sheetView>
  </sheetViews>
  <sheetFormatPr baseColWidth="10" defaultRowHeight="15"/>
  <sheetData>
    <row r="1" spans="1:14">
      <c r="A1" s="1">
        <v>0.46733820729745601</v>
      </c>
    </row>
    <row r="3" spans="1:14" ht="18.75">
      <c r="G3" s="5" t="s">
        <v>16</v>
      </c>
      <c r="H3" s="5"/>
    </row>
    <row r="5" spans="1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D6">
        <v>1</v>
      </c>
      <c r="E6">
        <v>2.71</v>
      </c>
      <c r="F6">
        <v>1.04</v>
      </c>
      <c r="G6">
        <v>0.22</v>
      </c>
      <c r="H6">
        <v>-0.09</v>
      </c>
      <c r="I6">
        <v>-0.42</v>
      </c>
      <c r="J6">
        <v>-0.48</v>
      </c>
      <c r="K6">
        <v>-0.27</v>
      </c>
      <c r="L6">
        <v>-0.45</v>
      </c>
      <c r="M6">
        <v>0.63</v>
      </c>
      <c r="N6">
        <v>2.16</v>
      </c>
    </row>
    <row r="7" spans="1:14">
      <c r="D7">
        <v>2</v>
      </c>
      <c r="E7">
        <v>2.52</v>
      </c>
      <c r="F7">
        <v>1.24</v>
      </c>
      <c r="G7">
        <v>0.41</v>
      </c>
      <c r="H7">
        <v>-0.13</v>
      </c>
      <c r="I7">
        <v>-0.43</v>
      </c>
      <c r="J7">
        <v>-0.46</v>
      </c>
      <c r="K7">
        <v>-0.23</v>
      </c>
      <c r="L7">
        <v>-0.69</v>
      </c>
      <c r="M7">
        <v>0.19</v>
      </c>
      <c r="N7">
        <v>1.71</v>
      </c>
    </row>
    <row r="8" spans="1:14">
      <c r="D8" s="1">
        <v>3</v>
      </c>
      <c r="E8">
        <v>2.27</v>
      </c>
      <c r="F8">
        <v>0.92</v>
      </c>
      <c r="G8">
        <v>0.21</v>
      </c>
      <c r="H8">
        <v>-0.1</v>
      </c>
      <c r="I8">
        <v>-0.46</v>
      </c>
      <c r="J8">
        <v>-0.53</v>
      </c>
      <c r="K8">
        <v>-0.28000000000000003</v>
      </c>
      <c r="L8">
        <v>-0.45</v>
      </c>
      <c r="M8">
        <v>0.71</v>
      </c>
      <c r="N8">
        <v>2.0499999999999998</v>
      </c>
    </row>
    <row r="9" spans="1:14">
      <c r="D9" s="1">
        <v>4</v>
      </c>
      <c r="E9">
        <v>2.5</v>
      </c>
      <c r="F9">
        <v>1.26</v>
      </c>
      <c r="G9">
        <v>0.38</v>
      </c>
      <c r="H9">
        <v>-0.15</v>
      </c>
      <c r="I9">
        <v>-0.44</v>
      </c>
      <c r="J9">
        <v>-0.46</v>
      </c>
      <c r="K9">
        <v>-0.23</v>
      </c>
      <c r="L9">
        <v>-0.64</v>
      </c>
      <c r="M9">
        <v>0.3</v>
      </c>
      <c r="N9">
        <v>1.77</v>
      </c>
    </row>
    <row r="10" spans="1:14">
      <c r="D10" s="1">
        <v>5</v>
      </c>
      <c r="E10">
        <v>2.4500000000000002</v>
      </c>
      <c r="F10">
        <v>1</v>
      </c>
      <c r="G10">
        <v>0.22</v>
      </c>
      <c r="H10">
        <v>-0.11</v>
      </c>
      <c r="I10">
        <v>-0.43</v>
      </c>
      <c r="J10">
        <v>-0.49</v>
      </c>
      <c r="K10">
        <v>-0.25</v>
      </c>
      <c r="L10">
        <v>-0.47</v>
      </c>
      <c r="M10">
        <v>0.59</v>
      </c>
      <c r="N10">
        <v>2.0699999999999998</v>
      </c>
    </row>
    <row r="11" spans="1:14">
      <c r="D11" s="1">
        <v>6</v>
      </c>
      <c r="E11">
        <v>2.46</v>
      </c>
      <c r="F11">
        <v>1.22</v>
      </c>
      <c r="G11">
        <v>0.41</v>
      </c>
      <c r="H11">
        <v>-0.14000000000000001</v>
      </c>
      <c r="I11">
        <v>-0.45</v>
      </c>
      <c r="J11">
        <v>-0.47</v>
      </c>
      <c r="K11">
        <v>-0.24</v>
      </c>
      <c r="L11">
        <v>-0.69</v>
      </c>
      <c r="M11">
        <v>0.21</v>
      </c>
      <c r="N11">
        <v>1.77</v>
      </c>
    </row>
    <row r="12" spans="1:14">
      <c r="D12" s="1">
        <v>7</v>
      </c>
      <c r="E12">
        <v>2.37</v>
      </c>
      <c r="F12">
        <v>0.91</v>
      </c>
      <c r="G12">
        <v>0.27</v>
      </c>
      <c r="H12">
        <v>-0.04</v>
      </c>
      <c r="I12">
        <v>-0.38</v>
      </c>
      <c r="J12">
        <v>-0.45</v>
      </c>
      <c r="K12">
        <v>-0.26</v>
      </c>
      <c r="L12">
        <v>-0.5</v>
      </c>
      <c r="M12">
        <v>0.56999999999999995</v>
      </c>
      <c r="N12">
        <v>1.98</v>
      </c>
    </row>
    <row r="13" spans="1:14">
      <c r="D13" s="1">
        <v>8</v>
      </c>
      <c r="E13">
        <v>2.54</v>
      </c>
      <c r="F13">
        <v>0.94</v>
      </c>
      <c r="G13">
        <v>0.22</v>
      </c>
      <c r="H13">
        <v>-0.09</v>
      </c>
      <c r="I13">
        <v>-0.44</v>
      </c>
      <c r="J13">
        <v>-0.51</v>
      </c>
      <c r="K13">
        <v>-0.26</v>
      </c>
      <c r="L13">
        <v>-0.43</v>
      </c>
      <c r="M13">
        <v>0.69</v>
      </c>
      <c r="N13">
        <v>2.16</v>
      </c>
    </row>
    <row r="14" spans="1:14">
      <c r="D14" s="1">
        <v>9</v>
      </c>
      <c r="E14">
        <v>2.68</v>
      </c>
      <c r="F14">
        <v>1.26</v>
      </c>
      <c r="G14">
        <v>0.44</v>
      </c>
      <c r="H14">
        <v>-0.13</v>
      </c>
      <c r="I14">
        <v>-0.44</v>
      </c>
      <c r="J14">
        <v>-0.47</v>
      </c>
      <c r="K14">
        <v>-0.21</v>
      </c>
      <c r="L14">
        <v>-0.67</v>
      </c>
      <c r="M14">
        <v>0.2</v>
      </c>
      <c r="N14">
        <v>1.73</v>
      </c>
    </row>
    <row r="15" spans="1:14">
      <c r="D15" s="1">
        <v>10</v>
      </c>
      <c r="E15">
        <v>2.46</v>
      </c>
      <c r="F15">
        <v>0.96</v>
      </c>
      <c r="G15">
        <v>0.27</v>
      </c>
      <c r="H15">
        <v>-0.1</v>
      </c>
      <c r="I15">
        <v>-0.42</v>
      </c>
      <c r="J15">
        <v>-0.48</v>
      </c>
      <c r="K15">
        <v>-0.25</v>
      </c>
      <c r="L15">
        <v>-0.49</v>
      </c>
      <c r="M15">
        <v>0.59</v>
      </c>
      <c r="N15">
        <v>2.0299999999999998</v>
      </c>
    </row>
    <row r="16" spans="1:14">
      <c r="D16" s="1">
        <v>11</v>
      </c>
      <c r="E16">
        <v>2.67</v>
      </c>
      <c r="F16">
        <v>1.28</v>
      </c>
      <c r="G16">
        <v>0.39</v>
      </c>
      <c r="H16">
        <v>-0.14000000000000001</v>
      </c>
      <c r="I16">
        <v>-0.46</v>
      </c>
      <c r="J16">
        <v>-0.48</v>
      </c>
      <c r="K16">
        <v>-0.22</v>
      </c>
      <c r="L16">
        <v>-0.72</v>
      </c>
      <c r="M16">
        <v>0.2</v>
      </c>
      <c r="N16">
        <v>1.73</v>
      </c>
    </row>
    <row r="17" spans="4:14">
      <c r="D17" s="1">
        <v>12</v>
      </c>
      <c r="E17">
        <v>2.38</v>
      </c>
      <c r="F17">
        <v>0.9</v>
      </c>
      <c r="G17">
        <v>0.2</v>
      </c>
      <c r="H17">
        <v>-0.09</v>
      </c>
      <c r="I17">
        <v>-0.43</v>
      </c>
      <c r="J17">
        <v>-0.49</v>
      </c>
      <c r="K17">
        <v>-0.26</v>
      </c>
      <c r="L17">
        <v>-0.44</v>
      </c>
      <c r="M17">
        <v>0.7</v>
      </c>
      <c r="N17">
        <v>2.25</v>
      </c>
    </row>
    <row r="18" spans="4:14">
      <c r="D18" s="1">
        <v>13</v>
      </c>
      <c r="E18">
        <v>2.54</v>
      </c>
      <c r="F18">
        <v>1.22</v>
      </c>
      <c r="G18">
        <v>0.36</v>
      </c>
      <c r="H18">
        <v>-0.13</v>
      </c>
      <c r="I18">
        <v>-0.41</v>
      </c>
      <c r="J18">
        <v>-0.44</v>
      </c>
      <c r="K18">
        <v>-0.18</v>
      </c>
      <c r="L18">
        <v>-0.65</v>
      </c>
      <c r="M18">
        <v>0.25</v>
      </c>
      <c r="N18">
        <v>1.84</v>
      </c>
    </row>
    <row r="19" spans="4:14">
      <c r="D19" s="1">
        <v>14</v>
      </c>
      <c r="E19">
        <v>2.71</v>
      </c>
      <c r="F19">
        <v>1</v>
      </c>
      <c r="G19">
        <v>0.22</v>
      </c>
      <c r="H19">
        <v>-0.09</v>
      </c>
      <c r="I19">
        <v>-0.46</v>
      </c>
      <c r="J19">
        <v>-0.52</v>
      </c>
      <c r="K19">
        <v>-0.25</v>
      </c>
      <c r="L19">
        <v>-0.41</v>
      </c>
      <c r="M19">
        <v>0.84</v>
      </c>
      <c r="N19">
        <v>2.4700000000000002</v>
      </c>
    </row>
    <row r="20" spans="4:14">
      <c r="D20" s="1">
        <v>15</v>
      </c>
      <c r="E20">
        <v>2.58</v>
      </c>
      <c r="F20">
        <v>1.27</v>
      </c>
      <c r="G20">
        <v>0.4</v>
      </c>
      <c r="H20">
        <v>-0.15</v>
      </c>
      <c r="I20">
        <v>-0.45</v>
      </c>
      <c r="J20">
        <v>-0.48</v>
      </c>
      <c r="K20">
        <v>-0.21</v>
      </c>
      <c r="L20">
        <v>-0.69</v>
      </c>
      <c r="M20">
        <v>0.18</v>
      </c>
      <c r="N20">
        <v>1.73</v>
      </c>
    </row>
    <row r="21" spans="4:14">
      <c r="D21" s="1">
        <v>16</v>
      </c>
      <c r="E21">
        <v>2.62</v>
      </c>
      <c r="F21">
        <v>0.98</v>
      </c>
      <c r="G21">
        <v>0.2</v>
      </c>
      <c r="H21">
        <v>-0.11</v>
      </c>
      <c r="I21">
        <v>-0.44</v>
      </c>
      <c r="J21">
        <v>-0.52</v>
      </c>
      <c r="K21">
        <v>-0.27</v>
      </c>
      <c r="L21">
        <v>-0.45</v>
      </c>
      <c r="M21">
        <v>0.67</v>
      </c>
      <c r="N21">
        <v>2.13</v>
      </c>
    </row>
    <row r="22" spans="4:14">
      <c r="D22" s="1">
        <v>17</v>
      </c>
      <c r="E22">
        <v>2.67</v>
      </c>
      <c r="F22">
        <v>1.21</v>
      </c>
      <c r="G22">
        <v>0.34</v>
      </c>
      <c r="H22">
        <v>-0.17</v>
      </c>
      <c r="I22">
        <v>-0.49</v>
      </c>
      <c r="J22">
        <v>-0.52</v>
      </c>
      <c r="K22">
        <v>-0.22</v>
      </c>
      <c r="L22">
        <v>-0.65</v>
      </c>
      <c r="M22">
        <v>0.28000000000000003</v>
      </c>
      <c r="N22">
        <v>1.92</v>
      </c>
    </row>
    <row r="23" spans="4:14">
      <c r="D23" s="1">
        <v>18</v>
      </c>
      <c r="E23">
        <v>2.52</v>
      </c>
      <c r="F23">
        <v>0.98</v>
      </c>
      <c r="G23">
        <v>0.23</v>
      </c>
      <c r="H23">
        <v>-7.0000000000000007E-2</v>
      </c>
      <c r="I23">
        <v>-0.4</v>
      </c>
      <c r="J23">
        <v>-0.36</v>
      </c>
      <c r="K23">
        <v>-0.14000000000000001</v>
      </c>
      <c r="L23">
        <v>-0.44</v>
      </c>
      <c r="M23">
        <v>0.72</v>
      </c>
      <c r="N23">
        <v>2.2599999999999998</v>
      </c>
    </row>
    <row r="24" spans="4:14">
      <c r="D24" s="1">
        <v>19</v>
      </c>
      <c r="E24">
        <v>2.56</v>
      </c>
      <c r="F24">
        <v>1.22</v>
      </c>
      <c r="G24">
        <v>0.34</v>
      </c>
      <c r="H24">
        <v>-0.14000000000000001</v>
      </c>
      <c r="I24">
        <v>-0.47</v>
      </c>
      <c r="J24">
        <v>-0.51</v>
      </c>
      <c r="K24">
        <v>-0.23</v>
      </c>
      <c r="L24">
        <v>-0.65</v>
      </c>
      <c r="M24">
        <v>0.32</v>
      </c>
      <c r="N24">
        <v>1.95</v>
      </c>
    </row>
    <row r="25" spans="4:14">
      <c r="D25" s="1">
        <v>20</v>
      </c>
      <c r="E25">
        <v>2.64</v>
      </c>
      <c r="F25">
        <v>1.3</v>
      </c>
      <c r="G25">
        <v>0.38</v>
      </c>
      <c r="H25">
        <v>-0.14000000000000001</v>
      </c>
      <c r="I25">
        <v>-0.46</v>
      </c>
      <c r="J25">
        <v>-0.5</v>
      </c>
      <c r="K25">
        <v>-0.22</v>
      </c>
      <c r="L25">
        <v>-0.67</v>
      </c>
      <c r="M25">
        <v>0.27</v>
      </c>
      <c r="N25">
        <v>1.84</v>
      </c>
    </row>
    <row r="26" spans="4:14">
      <c r="D26" s="6" t="s">
        <v>11</v>
      </c>
      <c r="E26">
        <f t="shared" ref="E26:N26" si="0">AVERAGE(E6:E25)</f>
        <v>2.5425000000000004</v>
      </c>
      <c r="F26">
        <f t="shared" si="0"/>
        <v>1.1055000000000001</v>
      </c>
      <c r="G26">
        <f t="shared" si="0"/>
        <v>0.30550000000000005</v>
      </c>
      <c r="H26">
        <f t="shared" si="0"/>
        <v>-0.11550000000000002</v>
      </c>
      <c r="I26">
        <f t="shared" si="0"/>
        <v>-0.43900000000000017</v>
      </c>
      <c r="J26">
        <f t="shared" si="0"/>
        <v>-0.48099999999999998</v>
      </c>
      <c r="K26">
        <f t="shared" si="0"/>
        <v>-0.23399999999999999</v>
      </c>
      <c r="L26">
        <f t="shared" si="0"/>
        <v>-0.5625</v>
      </c>
      <c r="M26">
        <f t="shared" si="0"/>
        <v>0.45549999999999996</v>
      </c>
      <c r="N26">
        <f t="shared" si="0"/>
        <v>1.9775000000000003</v>
      </c>
    </row>
    <row r="27" spans="4:14">
      <c r="D27" s="6" t="s">
        <v>12</v>
      </c>
      <c r="E27">
        <f t="shared" ref="E27:N27" si="1">STDEV(E6:E25)</f>
        <v>0.12143332586888554</v>
      </c>
      <c r="F27">
        <f t="shared" si="1"/>
        <v>0.15094352377104689</v>
      </c>
      <c r="G27">
        <f t="shared" si="1"/>
        <v>8.6235601391585134E-2</v>
      </c>
      <c r="H27">
        <f t="shared" si="1"/>
        <v>3.1867323637065369E-2</v>
      </c>
      <c r="I27">
        <f t="shared" si="1"/>
        <v>2.5526044491233284E-2</v>
      </c>
      <c r="J27">
        <f t="shared" si="1"/>
        <v>3.8099592482970492E-2</v>
      </c>
      <c r="K27">
        <f t="shared" si="1"/>
        <v>3.3308762874212805E-2</v>
      </c>
      <c r="L27">
        <f t="shared" si="1"/>
        <v>0.11520576557209559</v>
      </c>
      <c r="M27">
        <f t="shared" si="1"/>
        <v>0.23059362751956444</v>
      </c>
      <c r="N27">
        <f t="shared" si="1"/>
        <v>0.21598915664790441</v>
      </c>
    </row>
    <row r="28" spans="4:14" ht="15.75">
      <c r="D28" s="11" t="s">
        <v>22</v>
      </c>
      <c r="E28">
        <f>E27/SQRT(20)</f>
        <v>2.7153317137671176E-2</v>
      </c>
      <c r="F28" s="1">
        <f t="shared" ref="F28:N28" si="2">F27/SQRT(20)</f>
        <v>3.3751997991541625E-2</v>
      </c>
      <c r="G28" s="1">
        <f t="shared" si="2"/>
        <v>1.9282866679215981E-2</v>
      </c>
      <c r="H28" s="1">
        <f t="shared" si="2"/>
        <v>7.1257501913463998E-3</v>
      </c>
      <c r="I28" s="1">
        <f t="shared" si="2"/>
        <v>5.7077970679081658E-3</v>
      </c>
      <c r="J28" s="1">
        <f t="shared" si="2"/>
        <v>8.5193278706962011E-3</v>
      </c>
      <c r="K28" s="1">
        <f t="shared" si="2"/>
        <v>7.4480658033161109E-3</v>
      </c>
      <c r="L28" s="1">
        <f t="shared" si="2"/>
        <v>2.5760792321911068E-2</v>
      </c>
      <c r="M28" s="1">
        <f t="shared" si="2"/>
        <v>5.1562302631201228E-2</v>
      </c>
      <c r="N28" s="1">
        <f t="shared" si="2"/>
        <v>4.8296643666756484E-2</v>
      </c>
    </row>
    <row r="29" spans="4:14" ht="15.75">
      <c r="D29" s="11" t="s">
        <v>23</v>
      </c>
      <c r="E29">
        <f>E27*$A$1</f>
        <v>5.675043281773276E-2</v>
      </c>
      <c r="F29" s="1">
        <f t="shared" ref="F29:N29" si="3">F27*$A$1</f>
        <v>7.0541675802321985E-2</v>
      </c>
      <c r="G29" s="1">
        <f t="shared" si="3"/>
        <v>4.0301191359561402E-2</v>
      </c>
      <c r="H29" s="1">
        <f t="shared" si="3"/>
        <v>1.4892817899913976E-2</v>
      </c>
      <c r="I29" s="1">
        <f t="shared" si="3"/>
        <v>1.1929295871928066E-2</v>
      </c>
      <c r="J29" s="1">
        <f t="shared" si="3"/>
        <v>1.7805395249755062E-2</v>
      </c>
      <c r="K29" s="1">
        <f t="shared" si="3"/>
        <v>1.5566457528930671E-2</v>
      </c>
      <c r="L29" s="1">
        <f t="shared" si="3"/>
        <v>5.3840055952794133E-2</v>
      </c>
      <c r="M29" s="1">
        <f t="shared" si="3"/>
        <v>0.10776521249921056</v>
      </c>
      <c r="N29" s="1">
        <f t="shared" si="3"/>
        <v>0.10093998526352105</v>
      </c>
    </row>
    <row r="30" spans="4:14" ht="15.75">
      <c r="D30" s="11" t="s">
        <v>24</v>
      </c>
      <c r="E30">
        <v>0.06</v>
      </c>
      <c r="F30">
        <v>0.08</v>
      </c>
      <c r="G30">
        <v>0.05</v>
      </c>
      <c r="H30">
        <v>1.4999999999999999E-2</v>
      </c>
      <c r="I30">
        <v>1.2E-2</v>
      </c>
      <c r="J30">
        <v>1.7999999999999999E-2</v>
      </c>
      <c r="K30">
        <v>1.6E-2</v>
      </c>
      <c r="L30">
        <v>0.06</v>
      </c>
      <c r="M30">
        <v>0.11</v>
      </c>
      <c r="N30">
        <v>0.11</v>
      </c>
    </row>
    <row r="31" spans="4:14" ht="15.75">
      <c r="D31" s="11" t="s">
        <v>48</v>
      </c>
      <c r="E31">
        <v>2.54</v>
      </c>
      <c r="F31" s="1">
        <v>1.1100000000000001</v>
      </c>
      <c r="G31" s="1">
        <v>0.31</v>
      </c>
      <c r="H31" s="1">
        <v>-0.11600000000000001</v>
      </c>
      <c r="I31" s="1">
        <v>-0.439</v>
      </c>
      <c r="J31" s="1">
        <v>-0.48099999999999998</v>
      </c>
      <c r="K31" s="1">
        <v>-0.23400000000000001</v>
      </c>
      <c r="L31" s="1">
        <v>-0.56000000000000005</v>
      </c>
      <c r="M31" s="1">
        <v>0.46</v>
      </c>
      <c r="N31" s="1">
        <v>1.98</v>
      </c>
    </row>
    <row r="32" spans="4:14">
      <c r="D32" s="13"/>
    </row>
    <row r="104" spans="4:13" ht="18.75">
      <c r="G104" s="5" t="s">
        <v>18</v>
      </c>
      <c r="H104" s="5"/>
    </row>
    <row r="105" spans="4:13">
      <c r="D105" s="7" t="s">
        <v>0</v>
      </c>
      <c r="E105" s="8" t="s">
        <v>2</v>
      </c>
      <c r="F105" s="8" t="s">
        <v>3</v>
      </c>
      <c r="G105" s="8" t="s">
        <v>4</v>
      </c>
      <c r="H105" s="8" t="s">
        <v>5</v>
      </c>
      <c r="I105" s="8" t="s">
        <v>6</v>
      </c>
      <c r="J105" s="8" t="s">
        <v>7</v>
      </c>
      <c r="K105" s="8" t="s">
        <v>8</v>
      </c>
      <c r="L105" s="8" t="s">
        <v>9</v>
      </c>
      <c r="M105" s="9" t="s">
        <v>10</v>
      </c>
    </row>
    <row r="106" spans="4:13">
      <c r="D106">
        <v>1</v>
      </c>
      <c r="E106">
        <v>-2.73</v>
      </c>
      <c r="F106">
        <v>-2.77</v>
      </c>
      <c r="G106">
        <v>-2.99</v>
      </c>
      <c r="H106">
        <v>-3.09</v>
      </c>
      <c r="I106">
        <v>-2.7</v>
      </c>
      <c r="J106">
        <v>-2.81</v>
      </c>
      <c r="K106">
        <v>-2.75</v>
      </c>
      <c r="L106">
        <v>-2.4700000000000002</v>
      </c>
      <c r="M106" s="1" t="s">
        <v>17</v>
      </c>
    </row>
    <row r="107" spans="4:13">
      <c r="D107">
        <v>2</v>
      </c>
      <c r="E107">
        <v>-2.65</v>
      </c>
      <c r="F107">
        <v>-2.72</v>
      </c>
      <c r="G107">
        <v>-3.06</v>
      </c>
      <c r="H107">
        <v>-3.19</v>
      </c>
      <c r="I107">
        <v>-2.85</v>
      </c>
      <c r="J107">
        <v>-2.94</v>
      </c>
      <c r="K107">
        <v>-2.56</v>
      </c>
      <c r="L107">
        <v>-2.54</v>
      </c>
      <c r="M107" s="1" t="s">
        <v>17</v>
      </c>
    </row>
    <row r="108" spans="4:13">
      <c r="D108" s="1">
        <v>3</v>
      </c>
      <c r="E108">
        <v>-2.5499999999999998</v>
      </c>
      <c r="F108">
        <v>-2.82</v>
      </c>
      <c r="G108">
        <v>-3.15</v>
      </c>
      <c r="H108">
        <v>-3.07</v>
      </c>
      <c r="I108">
        <v>-2.73</v>
      </c>
      <c r="J108">
        <v>-2.78</v>
      </c>
      <c r="K108">
        <v>-2.73</v>
      </c>
      <c r="L108">
        <v>-2.48</v>
      </c>
      <c r="M108" s="1" t="s">
        <v>17</v>
      </c>
    </row>
    <row r="109" spans="4:13">
      <c r="D109" s="1">
        <v>4</v>
      </c>
      <c r="E109">
        <v>-2.66</v>
      </c>
      <c r="F109">
        <v>-2.72</v>
      </c>
      <c r="G109">
        <v>-3.15</v>
      </c>
      <c r="H109">
        <v>-3.22</v>
      </c>
      <c r="I109">
        <v>-2.83</v>
      </c>
      <c r="J109">
        <v>-2.9</v>
      </c>
      <c r="K109">
        <v>-2.66</v>
      </c>
      <c r="L109">
        <v>-2.67</v>
      </c>
      <c r="M109" s="1" t="s">
        <v>17</v>
      </c>
    </row>
    <row r="110" spans="4:13">
      <c r="D110" s="1">
        <v>5</v>
      </c>
      <c r="E110">
        <v>-2.67</v>
      </c>
      <c r="F110">
        <v>-2.78</v>
      </c>
      <c r="G110">
        <v>-3.01</v>
      </c>
      <c r="H110">
        <v>-3.08</v>
      </c>
      <c r="I110">
        <v>-2.74</v>
      </c>
      <c r="J110">
        <v>-2.78</v>
      </c>
      <c r="K110">
        <v>-2.73</v>
      </c>
      <c r="L110">
        <v>-2.4</v>
      </c>
      <c r="M110" s="1" t="s">
        <v>17</v>
      </c>
    </row>
    <row r="111" spans="4:13">
      <c r="D111" s="1">
        <v>6</v>
      </c>
      <c r="E111">
        <v>-2.62</v>
      </c>
      <c r="F111">
        <v>-2.71</v>
      </c>
      <c r="G111">
        <v>-3.15</v>
      </c>
      <c r="H111">
        <v>-3.25</v>
      </c>
      <c r="I111">
        <v>-2.89</v>
      </c>
      <c r="J111">
        <v>-2.95</v>
      </c>
      <c r="K111">
        <v>-2.58</v>
      </c>
      <c r="L111">
        <v>-2.5299999999999998</v>
      </c>
      <c r="M111" s="1" t="s">
        <v>17</v>
      </c>
    </row>
    <row r="112" spans="4:13">
      <c r="D112" s="1">
        <v>7</v>
      </c>
      <c r="E112">
        <v>-2.63</v>
      </c>
      <c r="F112">
        <v>-2.79</v>
      </c>
      <c r="G112">
        <v>-2.96</v>
      </c>
      <c r="H112">
        <v>-2.99</v>
      </c>
      <c r="I112">
        <v>-2.68</v>
      </c>
      <c r="J112">
        <v>-2.76</v>
      </c>
      <c r="K112">
        <v>-2.72</v>
      </c>
      <c r="L112">
        <v>-2.4500000000000002</v>
      </c>
      <c r="M112" s="1" t="s">
        <v>17</v>
      </c>
    </row>
    <row r="113" spans="4:13">
      <c r="D113" s="1">
        <v>8</v>
      </c>
      <c r="E113">
        <v>-2.74</v>
      </c>
      <c r="F113">
        <v>-2.81</v>
      </c>
      <c r="G113">
        <v>-3.05</v>
      </c>
      <c r="H113">
        <v>-3.1</v>
      </c>
      <c r="I113">
        <v>-2.76</v>
      </c>
      <c r="J113">
        <v>-2.79</v>
      </c>
      <c r="K113">
        <v>-2.72</v>
      </c>
      <c r="L113">
        <v>-2.4500000000000002</v>
      </c>
      <c r="M113" s="1" t="s">
        <v>17</v>
      </c>
    </row>
    <row r="114" spans="4:13">
      <c r="D114" s="1">
        <v>9</v>
      </c>
      <c r="E114">
        <v>-2.65</v>
      </c>
      <c r="F114">
        <v>-2.68</v>
      </c>
      <c r="G114">
        <v>-3.11</v>
      </c>
      <c r="H114">
        <v>-3.22</v>
      </c>
      <c r="I114">
        <v>-2.86</v>
      </c>
      <c r="J114">
        <v>-2.93</v>
      </c>
      <c r="K114">
        <v>-2.56</v>
      </c>
      <c r="L114">
        <v>-2.59</v>
      </c>
      <c r="M114" s="1" t="s">
        <v>17</v>
      </c>
    </row>
    <row r="115" spans="4:13">
      <c r="D115" s="1">
        <v>10</v>
      </c>
      <c r="E115">
        <v>-2.62</v>
      </c>
      <c r="F115">
        <v>-2.81</v>
      </c>
      <c r="G115">
        <v>-2.98</v>
      </c>
      <c r="H115">
        <v>-3.08</v>
      </c>
      <c r="I115">
        <v>-2.75</v>
      </c>
      <c r="J115">
        <v>-2.79</v>
      </c>
      <c r="K115">
        <v>-2.73</v>
      </c>
      <c r="L115">
        <v>-2.48</v>
      </c>
      <c r="M115" s="1" t="s">
        <v>17</v>
      </c>
    </row>
    <row r="116" spans="4:13">
      <c r="D116" s="1">
        <v>11</v>
      </c>
      <c r="E116">
        <v>-2.71</v>
      </c>
      <c r="F116">
        <v>-2.65</v>
      </c>
      <c r="G116">
        <v>-3.09</v>
      </c>
      <c r="H116">
        <v>-3.21</v>
      </c>
      <c r="I116">
        <v>-2.87</v>
      </c>
      <c r="J116">
        <v>-2.93</v>
      </c>
      <c r="K116">
        <v>-2.6</v>
      </c>
      <c r="L116">
        <v>-2.56</v>
      </c>
      <c r="M116" s="1" t="s">
        <v>17</v>
      </c>
    </row>
    <row r="117" spans="4:13">
      <c r="D117" s="1">
        <v>12</v>
      </c>
      <c r="E117">
        <v>-2.59</v>
      </c>
      <c r="F117">
        <v>-2.79</v>
      </c>
      <c r="G117">
        <v>-3.14</v>
      </c>
      <c r="H117">
        <v>-3.09</v>
      </c>
      <c r="I117">
        <v>-2.73</v>
      </c>
      <c r="J117">
        <v>-2.75</v>
      </c>
      <c r="K117">
        <v>-2.71</v>
      </c>
      <c r="L117">
        <v>-2.46</v>
      </c>
      <c r="M117" s="1" t="s">
        <v>17</v>
      </c>
    </row>
    <row r="118" spans="4:13">
      <c r="D118" s="1">
        <v>13</v>
      </c>
      <c r="E118">
        <v>-2.62</v>
      </c>
      <c r="F118">
        <v>-2.64</v>
      </c>
      <c r="G118">
        <v>-3.09</v>
      </c>
      <c r="H118">
        <v>-3.21</v>
      </c>
      <c r="I118">
        <v>-2.9</v>
      </c>
      <c r="J118">
        <v>-2.94</v>
      </c>
      <c r="K118">
        <v>-2.61</v>
      </c>
      <c r="L118">
        <v>-2.62</v>
      </c>
      <c r="M118" s="1" t="s">
        <v>17</v>
      </c>
    </row>
    <row r="119" spans="4:13">
      <c r="D119" s="1">
        <v>14</v>
      </c>
      <c r="E119">
        <v>-2.62</v>
      </c>
      <c r="F119">
        <v>-2.78</v>
      </c>
      <c r="G119">
        <v>-3.05</v>
      </c>
      <c r="H119">
        <v>-3.05</v>
      </c>
      <c r="I119">
        <v>-2.73</v>
      </c>
      <c r="J119">
        <v>-2.85</v>
      </c>
      <c r="K119">
        <v>-2.76</v>
      </c>
      <c r="L119">
        <v>-2.5</v>
      </c>
      <c r="M119" s="1" t="s">
        <v>17</v>
      </c>
    </row>
    <row r="120" spans="4:13">
      <c r="D120" s="1">
        <v>15</v>
      </c>
      <c r="E120">
        <v>-2.62</v>
      </c>
      <c r="F120">
        <v>-2.66</v>
      </c>
      <c r="G120">
        <v>-3.09</v>
      </c>
      <c r="H120">
        <v>-3.2</v>
      </c>
      <c r="I120">
        <v>-2.9</v>
      </c>
      <c r="J120">
        <v>-2.96</v>
      </c>
      <c r="K120">
        <v>-2.54</v>
      </c>
      <c r="L120">
        <v>-2.54</v>
      </c>
      <c r="M120" s="1" t="s">
        <v>17</v>
      </c>
    </row>
    <row r="121" spans="4:13">
      <c r="D121" s="1">
        <v>16</v>
      </c>
      <c r="E121">
        <v>-2.62</v>
      </c>
      <c r="F121">
        <v>-2.74</v>
      </c>
      <c r="G121">
        <v>-3.03</v>
      </c>
      <c r="H121">
        <v>-3.05</v>
      </c>
      <c r="I121">
        <v>-2.27</v>
      </c>
      <c r="J121">
        <v>-2.78</v>
      </c>
      <c r="K121">
        <v>-2.73</v>
      </c>
      <c r="L121">
        <v>-2.52</v>
      </c>
      <c r="M121" s="1" t="s">
        <v>17</v>
      </c>
    </row>
    <row r="122" spans="4:13">
      <c r="D122" s="1">
        <v>17</v>
      </c>
      <c r="E122">
        <v>-2.61</v>
      </c>
      <c r="F122">
        <v>-2.64</v>
      </c>
      <c r="G122">
        <v>-3.18</v>
      </c>
      <c r="H122">
        <v>-3.23</v>
      </c>
      <c r="I122">
        <v>-2.84</v>
      </c>
      <c r="J122">
        <v>-2.94</v>
      </c>
      <c r="K122">
        <v>-2.59</v>
      </c>
      <c r="L122">
        <v>-2.6</v>
      </c>
      <c r="M122" s="1" t="s">
        <v>17</v>
      </c>
    </row>
    <row r="123" spans="4:13">
      <c r="D123" s="1">
        <v>18</v>
      </c>
      <c r="E123">
        <v>-2.5499999999999998</v>
      </c>
      <c r="F123">
        <v>-2.77</v>
      </c>
      <c r="G123">
        <v>-3.14</v>
      </c>
      <c r="H123">
        <v>-3.15</v>
      </c>
      <c r="I123">
        <v>-2.98</v>
      </c>
      <c r="J123">
        <v>-2.99</v>
      </c>
      <c r="K123">
        <v>-2.76</v>
      </c>
      <c r="L123">
        <v>-2.5099999999999998</v>
      </c>
      <c r="M123" s="1" t="s">
        <v>17</v>
      </c>
    </row>
    <row r="124" spans="4:13">
      <c r="D124" s="1">
        <v>19</v>
      </c>
      <c r="E124">
        <v>-2.57</v>
      </c>
      <c r="F124">
        <v>-2.63</v>
      </c>
      <c r="G124">
        <v>-3.13</v>
      </c>
      <c r="H124">
        <v>-3.25</v>
      </c>
      <c r="I124">
        <v>-2.93</v>
      </c>
      <c r="J124">
        <v>-2.95</v>
      </c>
      <c r="K124">
        <v>-2.64</v>
      </c>
      <c r="L124">
        <v>-2.63</v>
      </c>
      <c r="M124" s="1" t="s">
        <v>17</v>
      </c>
    </row>
    <row r="125" spans="4:13">
      <c r="D125" s="1">
        <v>20</v>
      </c>
      <c r="E125">
        <v>-2.62</v>
      </c>
      <c r="F125">
        <v>-2.67</v>
      </c>
      <c r="G125">
        <v>-3.17</v>
      </c>
      <c r="H125">
        <v>-3.25</v>
      </c>
      <c r="I125">
        <v>-2.9</v>
      </c>
      <c r="J125">
        <v>-2.96</v>
      </c>
      <c r="K125">
        <v>-2.59</v>
      </c>
      <c r="L125">
        <v>-2.5499999999999998</v>
      </c>
      <c r="M125" s="1" t="s">
        <v>17</v>
      </c>
    </row>
    <row r="126" spans="4:13">
      <c r="D126" s="10" t="s">
        <v>11</v>
      </c>
      <c r="E126">
        <f t="shared" ref="E126:L126" si="4">AVERAGE(E106:E125)</f>
        <v>-2.6324999999999994</v>
      </c>
      <c r="F126">
        <f t="shared" si="4"/>
        <v>-2.7290000000000001</v>
      </c>
      <c r="G126">
        <f t="shared" si="4"/>
        <v>-3.0860000000000007</v>
      </c>
      <c r="H126">
        <f t="shared" si="4"/>
        <v>-3.149</v>
      </c>
      <c r="I126">
        <f t="shared" si="4"/>
        <v>-2.7919999999999998</v>
      </c>
      <c r="J126">
        <f t="shared" si="4"/>
        <v>-2.8740000000000001</v>
      </c>
      <c r="K126">
        <f t="shared" si="4"/>
        <v>-2.6634999999999991</v>
      </c>
      <c r="L126">
        <f t="shared" si="4"/>
        <v>-2.5274999999999999</v>
      </c>
    </row>
    <row r="127" spans="4:13">
      <c r="D127" s="10" t="s">
        <v>12</v>
      </c>
      <c r="E127">
        <f t="shared" ref="E127:L127" si="5">STDEV(E106:E125)</f>
        <v>5.1694955470071129E-2</v>
      </c>
      <c r="F127">
        <f t="shared" si="5"/>
        <v>6.5123364713280465E-2</v>
      </c>
      <c r="G127">
        <f t="shared" si="5"/>
        <v>6.6917073582473022E-2</v>
      </c>
      <c r="H127">
        <f t="shared" si="5"/>
        <v>8.2391874918778155E-2</v>
      </c>
      <c r="I127">
        <f t="shared" si="5"/>
        <v>0.14996841772783184</v>
      </c>
      <c r="J127">
        <f t="shared" si="5"/>
        <v>8.3816842924884435E-2</v>
      </c>
      <c r="K127">
        <f t="shared" si="5"/>
        <v>7.7546251054654958E-2</v>
      </c>
      <c r="L127">
        <f t="shared" si="5"/>
        <v>6.9651387563161152E-2</v>
      </c>
    </row>
    <row r="128" spans="4:13" ht="15.75">
      <c r="D128" s="11" t="s">
        <v>22</v>
      </c>
      <c r="E128">
        <f>E127/SQRT(20)</f>
        <v>1.1559343452490363E-2</v>
      </c>
      <c r="F128" s="1">
        <f t="shared" ref="F128:L128" si="6">F127/SQRT(20)</f>
        <v>1.4562027042240621E-2</v>
      </c>
      <c r="G128" s="1">
        <f t="shared" si="6"/>
        <v>1.4963112538576505E-2</v>
      </c>
      <c r="H128" s="1">
        <f t="shared" si="6"/>
        <v>1.8423383311204789E-2</v>
      </c>
      <c r="I128" s="1">
        <f t="shared" si="6"/>
        <v>3.3533957651751656E-2</v>
      </c>
      <c r="J128" s="1">
        <f t="shared" si="6"/>
        <v>1.8742015843946389E-2</v>
      </c>
      <c r="K128" s="1">
        <f t="shared" si="6"/>
        <v>1.7339868875847323E-2</v>
      </c>
      <c r="L128" s="1">
        <f t="shared" si="6"/>
        <v>1.5574523731841176E-2</v>
      </c>
    </row>
    <row r="129" spans="4:12" ht="15.75">
      <c r="D129" s="11" t="s">
        <v>23</v>
      </c>
      <c r="E129">
        <f>E127*$A$1</f>
        <v>2.4159027815704857E-2</v>
      </c>
      <c r="F129" s="1">
        <f t="shared" ref="F129:L129" si="7">F127*$A$1</f>
        <v>3.0434636518282897E-2</v>
      </c>
      <c r="G129" s="1">
        <f t="shared" si="7"/>
        <v>3.1272905205624896E-2</v>
      </c>
      <c r="H129" s="1">
        <f t="shared" si="7"/>
        <v>3.8504871120418012E-2</v>
      </c>
      <c r="I129" s="1">
        <f t="shared" si="7"/>
        <v>7.0085971492160948E-2</v>
      </c>
      <c r="J129" s="1">
        <f t="shared" si="7"/>
        <v>3.9170813113847951E-2</v>
      </c>
      <c r="K129" s="1">
        <f t="shared" si="7"/>
        <v>3.6240325950520902E-2</v>
      </c>
      <c r="L129" s="1">
        <f t="shared" si="7"/>
        <v>3.2550754599548058E-2</v>
      </c>
    </row>
    <row r="130" spans="4:12" ht="15.75">
      <c r="D130" s="11" t="s">
        <v>24</v>
      </c>
      <c r="E130">
        <v>2.5000000000000001E-2</v>
      </c>
      <c r="F130">
        <v>0.04</v>
      </c>
      <c r="G130">
        <v>0.04</v>
      </c>
      <c r="H130">
        <v>0.04</v>
      </c>
      <c r="I130">
        <v>0.08</v>
      </c>
      <c r="J130">
        <v>0.04</v>
      </c>
      <c r="K130">
        <v>0.04</v>
      </c>
      <c r="L130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1"/>
  <sheetViews>
    <sheetView topLeftCell="A10" workbookViewId="0">
      <selection activeCell="D28" sqref="D28:M28"/>
    </sheetView>
  </sheetViews>
  <sheetFormatPr baseColWidth="10" defaultRowHeight="15"/>
  <sheetData>
    <row r="1" spans="1:13">
      <c r="A1" s="1">
        <v>0.46733820729745601</v>
      </c>
    </row>
    <row r="4" spans="1:13" ht="18.75">
      <c r="E4" s="5"/>
      <c r="F4" s="5" t="s">
        <v>19</v>
      </c>
      <c r="G4" s="5"/>
    </row>
    <row r="6" spans="1:13">
      <c r="C6" s="4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3" t="s">
        <v>10</v>
      </c>
    </row>
    <row r="7" spans="1:13">
      <c r="C7">
        <v>1</v>
      </c>
      <c r="D7">
        <v>3.94</v>
      </c>
      <c r="E7">
        <v>1.1399999999999999</v>
      </c>
      <c r="F7">
        <v>0.27</v>
      </c>
      <c r="G7">
        <v>0</v>
      </c>
      <c r="H7">
        <v>-0.22</v>
      </c>
      <c r="I7">
        <v>-0.24</v>
      </c>
      <c r="J7">
        <v>-0.13</v>
      </c>
      <c r="K7">
        <v>-0.31</v>
      </c>
      <c r="L7">
        <v>1.06</v>
      </c>
      <c r="M7">
        <v>3.57</v>
      </c>
    </row>
    <row r="8" spans="1:13">
      <c r="C8">
        <v>2</v>
      </c>
      <c r="D8">
        <v>4.58</v>
      </c>
      <c r="E8">
        <v>1.51</v>
      </c>
      <c r="F8">
        <v>0.46</v>
      </c>
      <c r="G8">
        <v>-0.04</v>
      </c>
      <c r="H8">
        <v>-0.37</v>
      </c>
      <c r="I8">
        <v>-0.36</v>
      </c>
      <c r="J8">
        <v>-0.16</v>
      </c>
      <c r="K8">
        <v>-0.2</v>
      </c>
      <c r="L8">
        <v>1.3</v>
      </c>
      <c r="M8">
        <v>4.16</v>
      </c>
    </row>
    <row r="9" spans="1:13">
      <c r="C9" s="1">
        <v>3</v>
      </c>
      <c r="D9">
        <v>4.3099999999999996</v>
      </c>
      <c r="E9">
        <v>1.67</v>
      </c>
      <c r="F9">
        <v>0.54</v>
      </c>
      <c r="G9">
        <v>-0.08</v>
      </c>
      <c r="H9">
        <v>-0.34</v>
      </c>
      <c r="I9">
        <v>-0.28999999999999998</v>
      </c>
      <c r="J9">
        <v>-0.11</v>
      </c>
      <c r="K9">
        <v>-0.49</v>
      </c>
      <c r="L9">
        <v>0.75</v>
      </c>
      <c r="M9">
        <v>3.3</v>
      </c>
    </row>
    <row r="10" spans="1:13">
      <c r="C10" s="1">
        <v>4</v>
      </c>
      <c r="D10">
        <v>4.13</v>
      </c>
      <c r="E10">
        <v>1.39</v>
      </c>
      <c r="F10">
        <v>0.45</v>
      </c>
      <c r="G10">
        <v>-7.0000000000000007E-2</v>
      </c>
      <c r="H10">
        <v>-0.42</v>
      </c>
      <c r="I10">
        <v>-0.41</v>
      </c>
      <c r="J10">
        <v>-0.15</v>
      </c>
      <c r="K10">
        <v>-0.18</v>
      </c>
      <c r="L10">
        <v>1.22</v>
      </c>
      <c r="M10">
        <v>3.67</v>
      </c>
    </row>
    <row r="11" spans="1:13">
      <c r="C11" s="1">
        <v>5</v>
      </c>
      <c r="D11">
        <v>4.29</v>
      </c>
      <c r="E11">
        <v>1.39</v>
      </c>
      <c r="F11">
        <v>0.37</v>
      </c>
      <c r="G11">
        <v>-0.09</v>
      </c>
      <c r="H11">
        <v>-0.44</v>
      </c>
      <c r="I11">
        <v>-0.44</v>
      </c>
      <c r="J11">
        <v>-0.21</v>
      </c>
      <c r="K11">
        <v>-0.19</v>
      </c>
      <c r="L11">
        <v>1.34</v>
      </c>
      <c r="M11">
        <v>3.87</v>
      </c>
    </row>
    <row r="12" spans="1:13">
      <c r="C12" s="1">
        <v>6</v>
      </c>
      <c r="D12">
        <v>4.28</v>
      </c>
      <c r="E12">
        <v>1.68</v>
      </c>
      <c r="F12">
        <v>0.54</v>
      </c>
      <c r="G12">
        <v>-0.08</v>
      </c>
      <c r="H12">
        <v>-0.3</v>
      </c>
      <c r="I12">
        <v>-0.26</v>
      </c>
      <c r="J12">
        <v>-0.1</v>
      </c>
      <c r="K12">
        <v>-0.53</v>
      </c>
      <c r="L12">
        <v>0.63</v>
      </c>
      <c r="M12">
        <v>3.26</v>
      </c>
    </row>
    <row r="13" spans="1:13">
      <c r="C13" s="1">
        <v>7</v>
      </c>
      <c r="D13">
        <v>4.37</v>
      </c>
      <c r="E13">
        <v>1.45</v>
      </c>
      <c r="F13">
        <v>0.39</v>
      </c>
      <c r="G13">
        <v>-7.0000000000000007E-2</v>
      </c>
      <c r="H13">
        <v>-0.42</v>
      </c>
      <c r="I13">
        <v>-0.42</v>
      </c>
      <c r="J13">
        <v>-0.19</v>
      </c>
      <c r="K13">
        <v>-0.18</v>
      </c>
      <c r="L13">
        <v>1.31</v>
      </c>
      <c r="M13">
        <v>4.03</v>
      </c>
    </row>
    <row r="14" spans="1:13">
      <c r="C14" s="1">
        <v>8</v>
      </c>
      <c r="D14">
        <v>4.46</v>
      </c>
      <c r="E14">
        <v>1.68</v>
      </c>
      <c r="F14">
        <v>0.53</v>
      </c>
      <c r="G14">
        <v>-0.1</v>
      </c>
      <c r="H14">
        <v>-0.38</v>
      </c>
      <c r="I14">
        <v>-0.34</v>
      </c>
      <c r="J14">
        <v>-0.14000000000000001</v>
      </c>
      <c r="K14">
        <v>-0.45</v>
      </c>
      <c r="L14">
        <v>0.85</v>
      </c>
      <c r="M14">
        <v>3.59</v>
      </c>
    </row>
    <row r="15" spans="1:13">
      <c r="C15" s="1">
        <v>9</v>
      </c>
      <c r="D15">
        <v>4.46</v>
      </c>
      <c r="E15">
        <v>1.46</v>
      </c>
      <c r="F15">
        <v>0.4</v>
      </c>
      <c r="G15">
        <v>-0.05</v>
      </c>
      <c r="H15">
        <v>-0.37</v>
      </c>
      <c r="I15">
        <v>-0.37</v>
      </c>
      <c r="J15">
        <v>-0.18</v>
      </c>
      <c r="K15">
        <v>-0.13</v>
      </c>
      <c r="L15">
        <v>1.43</v>
      </c>
      <c r="M15">
        <v>4.08</v>
      </c>
    </row>
    <row r="16" spans="1:13">
      <c r="C16" s="1">
        <v>10</v>
      </c>
      <c r="D16">
        <v>4.16</v>
      </c>
      <c r="E16">
        <v>1.55</v>
      </c>
      <c r="F16">
        <v>0.46</v>
      </c>
      <c r="G16">
        <v>-0.04</v>
      </c>
      <c r="H16">
        <v>-0.25</v>
      </c>
      <c r="I16">
        <v>-0.23</v>
      </c>
      <c r="J16">
        <v>-0.1</v>
      </c>
      <c r="K16">
        <v>-0.55000000000000004</v>
      </c>
      <c r="L16">
        <v>0.56999999999999995</v>
      </c>
      <c r="M16">
        <v>2.95</v>
      </c>
    </row>
    <row r="17" spans="3:13">
      <c r="C17" s="1">
        <v>11</v>
      </c>
      <c r="D17">
        <v>4.42</v>
      </c>
      <c r="E17">
        <v>1.67</v>
      </c>
      <c r="F17">
        <v>0.51</v>
      </c>
      <c r="G17">
        <v>-0.09</v>
      </c>
      <c r="H17">
        <v>-0.36</v>
      </c>
      <c r="I17">
        <v>-0.32</v>
      </c>
      <c r="J17">
        <v>-0.12</v>
      </c>
      <c r="K17">
        <v>-0.41</v>
      </c>
      <c r="L17">
        <v>0.95</v>
      </c>
      <c r="M17">
        <v>3.84</v>
      </c>
    </row>
    <row r="18" spans="3:13">
      <c r="C18" s="1">
        <v>12</v>
      </c>
      <c r="D18">
        <v>4.37</v>
      </c>
      <c r="E18">
        <v>1.49</v>
      </c>
      <c r="F18">
        <v>0.41</v>
      </c>
      <c r="G18">
        <v>-7.0000000000000007E-2</v>
      </c>
      <c r="H18">
        <v>-0.43</v>
      </c>
      <c r="I18">
        <v>-0.44</v>
      </c>
      <c r="J18">
        <v>-0.19</v>
      </c>
      <c r="K18">
        <v>-0.24</v>
      </c>
      <c r="L18">
        <v>1.32</v>
      </c>
      <c r="M18">
        <v>4.1900000000000004</v>
      </c>
    </row>
    <row r="19" spans="3:13">
      <c r="C19" s="1">
        <v>13</v>
      </c>
      <c r="D19">
        <v>4.26</v>
      </c>
      <c r="E19">
        <v>1.6</v>
      </c>
      <c r="F19">
        <v>0.47</v>
      </c>
      <c r="G19">
        <v>-0.11</v>
      </c>
      <c r="H19">
        <v>-0.36</v>
      </c>
      <c r="I19">
        <v>-0.32</v>
      </c>
      <c r="J19">
        <v>-0.15</v>
      </c>
      <c r="K19">
        <v>-0.55000000000000004</v>
      </c>
      <c r="L19">
        <v>0.72</v>
      </c>
      <c r="M19">
        <v>3.24</v>
      </c>
    </row>
    <row r="20" spans="3:13">
      <c r="C20" s="1">
        <v>14</v>
      </c>
      <c r="D20">
        <v>4.2699999999999996</v>
      </c>
      <c r="E20">
        <v>1.3</v>
      </c>
      <c r="F20">
        <v>0.32</v>
      </c>
      <c r="G20">
        <v>-0.04</v>
      </c>
      <c r="H20">
        <v>-0.34</v>
      </c>
      <c r="I20">
        <v>-0.34</v>
      </c>
      <c r="J20">
        <v>-0.18</v>
      </c>
      <c r="K20">
        <v>-0.2</v>
      </c>
      <c r="L20">
        <v>1.33</v>
      </c>
      <c r="M20">
        <v>4.0999999999999996</v>
      </c>
    </row>
    <row r="21" spans="3:13">
      <c r="C21" s="1">
        <v>15</v>
      </c>
      <c r="D21">
        <v>4.3600000000000003</v>
      </c>
      <c r="E21">
        <v>1.3</v>
      </c>
      <c r="F21">
        <v>0.32</v>
      </c>
      <c r="G21">
        <v>-7.0000000000000007E-2</v>
      </c>
      <c r="H21">
        <v>-0.41</v>
      </c>
      <c r="I21">
        <v>-0.4</v>
      </c>
      <c r="J21">
        <v>-0.19</v>
      </c>
      <c r="K21">
        <v>-0.16</v>
      </c>
      <c r="L21">
        <v>1.4</v>
      </c>
      <c r="M21">
        <v>4.33</v>
      </c>
    </row>
    <row r="22" spans="3:13">
      <c r="C22" s="1">
        <v>16</v>
      </c>
      <c r="D22">
        <v>4.28</v>
      </c>
      <c r="E22">
        <v>1.59</v>
      </c>
      <c r="F22">
        <v>0.55000000000000004</v>
      </c>
      <c r="G22">
        <v>-0.09</v>
      </c>
      <c r="H22">
        <v>-0.41</v>
      </c>
      <c r="I22">
        <v>-0.37</v>
      </c>
      <c r="J22">
        <v>-0.15</v>
      </c>
      <c r="K22">
        <v>-0.38</v>
      </c>
      <c r="L22">
        <v>0.88</v>
      </c>
      <c r="M22">
        <v>3.3</v>
      </c>
    </row>
    <row r="23" spans="3:13">
      <c r="C23" s="1">
        <v>17</v>
      </c>
      <c r="D23">
        <v>4.3899999999999997</v>
      </c>
      <c r="E23">
        <v>1.37</v>
      </c>
      <c r="F23">
        <v>0.36</v>
      </c>
      <c r="G23">
        <v>-7.0000000000000007E-2</v>
      </c>
      <c r="H23">
        <v>-0.42</v>
      </c>
      <c r="I23">
        <v>-0.42</v>
      </c>
      <c r="J23">
        <v>-0.2</v>
      </c>
      <c r="K23">
        <v>-0.16</v>
      </c>
      <c r="L23">
        <v>1.37</v>
      </c>
      <c r="M23">
        <v>4.0199999999999996</v>
      </c>
    </row>
    <row r="24" spans="3:13">
      <c r="C24" s="1">
        <v>18</v>
      </c>
      <c r="D24">
        <v>4.2300000000000004</v>
      </c>
      <c r="E24">
        <v>1.58</v>
      </c>
      <c r="F24">
        <v>0.48</v>
      </c>
      <c r="G24">
        <v>-0.08</v>
      </c>
      <c r="H24">
        <v>-0.3</v>
      </c>
      <c r="I24">
        <v>-0.22</v>
      </c>
      <c r="J24">
        <v>-0.02</v>
      </c>
      <c r="K24">
        <v>-0.36</v>
      </c>
      <c r="L24">
        <v>0.87</v>
      </c>
      <c r="M24">
        <v>3.69</v>
      </c>
    </row>
    <row r="25" spans="3:13">
      <c r="C25" s="1">
        <v>19</v>
      </c>
      <c r="D25">
        <v>4.45</v>
      </c>
      <c r="E25">
        <v>1.38</v>
      </c>
      <c r="F25">
        <v>0.34</v>
      </c>
      <c r="G25">
        <v>-0.08</v>
      </c>
      <c r="H25">
        <v>-0.46</v>
      </c>
      <c r="I25">
        <v>-0.44</v>
      </c>
      <c r="J25">
        <v>-0.2</v>
      </c>
      <c r="K25">
        <v>-0.16</v>
      </c>
      <c r="L25">
        <v>1.41</v>
      </c>
      <c r="M25">
        <v>4.3499999999999996</v>
      </c>
    </row>
    <row r="26" spans="3:13">
      <c r="C26" s="1">
        <v>20</v>
      </c>
      <c r="D26">
        <v>4.49</v>
      </c>
      <c r="E26">
        <v>1.68</v>
      </c>
      <c r="F26">
        <v>0.55000000000000004</v>
      </c>
      <c r="G26">
        <v>-0.1</v>
      </c>
      <c r="H26">
        <v>-0.4</v>
      </c>
      <c r="I26">
        <v>-0.35</v>
      </c>
      <c r="J26">
        <v>-0.14000000000000001</v>
      </c>
      <c r="K26">
        <v>-0.41</v>
      </c>
      <c r="L26">
        <v>0.95</v>
      </c>
      <c r="M26">
        <v>3.73</v>
      </c>
    </row>
    <row r="27" spans="3:13">
      <c r="C27" s="6" t="s">
        <v>11</v>
      </c>
      <c r="D27">
        <f t="shared" ref="D27:M27" si="0">AVERAGE(D7:D26)</f>
        <v>4.3250000000000002</v>
      </c>
      <c r="E27">
        <f t="shared" si="0"/>
        <v>1.494</v>
      </c>
      <c r="F27">
        <f t="shared" si="0"/>
        <v>0.43600000000000005</v>
      </c>
      <c r="G27">
        <f t="shared" si="0"/>
        <v>-7.1000000000000021E-2</v>
      </c>
      <c r="H27">
        <f t="shared" si="0"/>
        <v>-0.37</v>
      </c>
      <c r="I27">
        <f t="shared" si="0"/>
        <v>-0.34900000000000003</v>
      </c>
      <c r="J27">
        <f t="shared" si="0"/>
        <v>-0.15050000000000002</v>
      </c>
      <c r="K27">
        <f t="shared" si="0"/>
        <v>-0.31200000000000006</v>
      </c>
      <c r="L27">
        <f t="shared" si="0"/>
        <v>1.083</v>
      </c>
      <c r="M27">
        <f t="shared" si="0"/>
        <v>3.7634999999999996</v>
      </c>
    </row>
    <row r="28" spans="3:13">
      <c r="C28" s="6" t="s">
        <v>12</v>
      </c>
      <c r="D28">
        <f>STDEV(D7:D26)</f>
        <v>0.14475023861447475</v>
      </c>
      <c r="E28" s="1">
        <f t="shared" ref="E28:M28" si="1">STDEV(E7:E26)</f>
        <v>0.15401298646542766</v>
      </c>
      <c r="F28" s="1">
        <f t="shared" si="1"/>
        <v>8.7141747805092262E-2</v>
      </c>
      <c r="G28" s="1">
        <f t="shared" si="1"/>
        <v>2.6137289353275334E-2</v>
      </c>
      <c r="H28" s="1">
        <f t="shared" si="1"/>
        <v>6.366028258614094E-2</v>
      </c>
      <c r="I28" s="1">
        <f t="shared" si="1"/>
        <v>7.1884410139143637E-2</v>
      </c>
      <c r="J28" s="1">
        <f t="shared" si="1"/>
        <v>4.6052030071259679E-2</v>
      </c>
      <c r="K28" s="1">
        <f t="shared" si="1"/>
        <v>0.14869962658785785</v>
      </c>
      <c r="L28" s="1">
        <f t="shared" si="1"/>
        <v>0.29006532839490162</v>
      </c>
      <c r="M28" s="1">
        <f t="shared" si="1"/>
        <v>0.40218187820672957</v>
      </c>
    </row>
    <row r="29" spans="3:13" ht="15.75">
      <c r="C29" s="11" t="s">
        <v>22</v>
      </c>
      <c r="D29">
        <f>D28/SQRT(20)</f>
        <v>3.2367137330128047E-2</v>
      </c>
      <c r="E29" s="1">
        <f t="shared" ref="E29:M29" si="2">E28/SQRT(20)</f>
        <v>3.4438350715445126E-2</v>
      </c>
      <c r="F29" s="1">
        <f t="shared" si="2"/>
        <v>1.948548717703294E-2</v>
      </c>
      <c r="G29" s="1">
        <f t="shared" si="2"/>
        <v>5.8444755741505162E-3</v>
      </c>
      <c r="H29" s="1">
        <f t="shared" si="2"/>
        <v>1.4234871932945724E-2</v>
      </c>
      <c r="I29" s="1">
        <f t="shared" si="2"/>
        <v>1.6073842759360028E-2</v>
      </c>
      <c r="J29" s="1">
        <f t="shared" si="2"/>
        <v>1.0297546974120112E-2</v>
      </c>
      <c r="K29" s="1">
        <f t="shared" si="2"/>
        <v>3.3250247327928521E-2</v>
      </c>
      <c r="L29" s="1">
        <f t="shared" si="2"/>
        <v>6.486057922067999E-2</v>
      </c>
      <c r="M29" s="1">
        <f t="shared" si="2"/>
        <v>8.9930601898878845E-2</v>
      </c>
    </row>
    <row r="30" spans="3:13" ht="15.75">
      <c r="C30" s="11" t="s">
        <v>23</v>
      </c>
      <c r="D30">
        <f>D28*$A$1</f>
        <v>6.7647317019967623E-2</v>
      </c>
      <c r="E30" s="1">
        <f t="shared" ref="E30:M30" si="3">E28*$A$1</f>
        <v>7.1976152995280318E-2</v>
      </c>
      <c r="F30" s="1">
        <f t="shared" si="3"/>
        <v>4.0724668199998842E-2</v>
      </c>
      <c r="G30" s="1">
        <f t="shared" si="3"/>
        <v>1.2214953949974577E-2</v>
      </c>
      <c r="H30" s="1">
        <f t="shared" si="3"/>
        <v>2.9750882339856562E-2</v>
      </c>
      <c r="I30" s="1">
        <f t="shared" si="3"/>
        <v>3.3594331367062455E-2</v>
      </c>
      <c r="J30" s="1">
        <f t="shared" si="3"/>
        <v>2.1521873175911033E-2</v>
      </c>
      <c r="K30" s="1">
        <f t="shared" si="3"/>
        <v>6.9493016915370617E-2</v>
      </c>
      <c r="L30" s="1">
        <f t="shared" si="3"/>
        <v>0.13555861057122118</v>
      </c>
      <c r="M30" s="1">
        <f t="shared" si="3"/>
        <v>0.1879549579686568</v>
      </c>
    </row>
    <row r="31" spans="3:13" ht="15.75">
      <c r="C31" s="11" t="s">
        <v>24</v>
      </c>
      <c r="D31">
        <v>7.0000000000000007E-2</v>
      </c>
      <c r="E31">
        <v>0.08</v>
      </c>
      <c r="F31">
        <v>0.05</v>
      </c>
      <c r="G31">
        <v>1.2999999999999999E-2</v>
      </c>
      <c r="H31">
        <v>0.03</v>
      </c>
      <c r="I31">
        <v>0.04</v>
      </c>
      <c r="J31">
        <v>2.1999999999999999E-2</v>
      </c>
      <c r="K31">
        <v>7.0000000000000007E-2</v>
      </c>
      <c r="L31">
        <v>0.14000000000000001</v>
      </c>
      <c r="M31">
        <v>0.19</v>
      </c>
    </row>
    <row r="32" spans="3:13" ht="15.75">
      <c r="C32" s="11" t="s">
        <v>48</v>
      </c>
      <c r="D32">
        <v>4.33</v>
      </c>
      <c r="E32" s="1">
        <v>1.49</v>
      </c>
      <c r="F32" s="1">
        <v>0.45</v>
      </c>
      <c r="G32" s="1">
        <v>-7.0999999999999994E-2</v>
      </c>
      <c r="H32" s="1">
        <v>-0.37</v>
      </c>
      <c r="I32" s="1">
        <v>-0.35</v>
      </c>
      <c r="J32" s="1">
        <v>-0.151</v>
      </c>
      <c r="K32" s="1">
        <v>-0.31</v>
      </c>
      <c r="L32" s="1">
        <v>1.08</v>
      </c>
      <c r="M32" s="1">
        <v>3.76</v>
      </c>
    </row>
    <row r="33" spans="3:3">
      <c r="C33" s="13"/>
    </row>
    <row r="75" spans="4:13" ht="18.75">
      <c r="G75" s="5" t="s">
        <v>20</v>
      </c>
      <c r="H75" s="5"/>
    </row>
    <row r="76" spans="4:13">
      <c r="D76" s="7" t="s">
        <v>0</v>
      </c>
      <c r="E76" s="8" t="s">
        <v>2</v>
      </c>
      <c r="F76" s="8" t="s">
        <v>3</v>
      </c>
      <c r="G76" s="8" t="s">
        <v>4</v>
      </c>
      <c r="H76" s="8" t="s">
        <v>5</v>
      </c>
      <c r="I76" s="8" t="s">
        <v>6</v>
      </c>
      <c r="J76" s="8" t="s">
        <v>7</v>
      </c>
      <c r="K76" s="8" t="s">
        <v>8</v>
      </c>
      <c r="L76" s="8" t="s">
        <v>9</v>
      </c>
      <c r="M76" s="9" t="s">
        <v>10</v>
      </c>
    </row>
    <row r="77" spans="4:13">
      <c r="D77">
        <v>1</v>
      </c>
      <c r="E77" s="1">
        <v>-2.57</v>
      </c>
      <c r="F77">
        <v>-2.81</v>
      </c>
      <c r="G77">
        <v>-2.99</v>
      </c>
      <c r="H77">
        <v>-3.04</v>
      </c>
      <c r="I77">
        <v>-2.78</v>
      </c>
      <c r="J77">
        <v>-3.05</v>
      </c>
      <c r="K77">
        <v>-2.4900000000000002</v>
      </c>
      <c r="L77" s="1" t="s">
        <v>21</v>
      </c>
      <c r="M77" s="1" t="s">
        <v>21</v>
      </c>
    </row>
    <row r="78" spans="4:13">
      <c r="D78">
        <v>2</v>
      </c>
      <c r="E78" s="1" t="s">
        <v>21</v>
      </c>
      <c r="F78">
        <v>-2.95</v>
      </c>
      <c r="G78">
        <v>-3.12</v>
      </c>
      <c r="H78">
        <v>-3.27</v>
      </c>
      <c r="I78">
        <v>-3.01</v>
      </c>
      <c r="J78">
        <v>-3.1</v>
      </c>
      <c r="K78">
        <v>-2.69</v>
      </c>
      <c r="L78" s="1" t="s">
        <v>21</v>
      </c>
      <c r="M78" s="1" t="s">
        <v>21</v>
      </c>
    </row>
    <row r="79" spans="4:13">
      <c r="D79" s="1">
        <v>3</v>
      </c>
      <c r="E79" s="1">
        <v>-2.71</v>
      </c>
      <c r="F79">
        <v>-2.75</v>
      </c>
      <c r="G79">
        <v>-3.24</v>
      </c>
      <c r="H79">
        <v>-3.36</v>
      </c>
      <c r="I79">
        <v>-3.12</v>
      </c>
      <c r="J79">
        <v>-3.25</v>
      </c>
      <c r="K79">
        <v>-2.5</v>
      </c>
      <c r="L79" s="1" t="s">
        <v>21</v>
      </c>
      <c r="M79" s="1" t="s">
        <v>21</v>
      </c>
    </row>
    <row r="80" spans="4:13">
      <c r="D80" s="1">
        <v>4</v>
      </c>
      <c r="E80" s="1" t="s">
        <v>21</v>
      </c>
      <c r="F80">
        <v>-2.96</v>
      </c>
      <c r="G80">
        <v>-3.13</v>
      </c>
      <c r="H80">
        <v>-3.26</v>
      </c>
      <c r="I80">
        <v>-3</v>
      </c>
      <c r="J80">
        <v>-3.06</v>
      </c>
      <c r="K80">
        <v>-2.7</v>
      </c>
      <c r="M80" s="1" t="s">
        <v>21</v>
      </c>
    </row>
    <row r="81" spans="4:13">
      <c r="D81" s="1">
        <v>5</v>
      </c>
      <c r="E81" s="1" t="s">
        <v>21</v>
      </c>
      <c r="F81">
        <v>-2.88</v>
      </c>
      <c r="G81">
        <v>-3.19</v>
      </c>
      <c r="H81">
        <v>-3.24</v>
      </c>
      <c r="I81">
        <v>-2.95</v>
      </c>
      <c r="J81">
        <v>-3.03</v>
      </c>
      <c r="K81">
        <v>-2.6</v>
      </c>
      <c r="L81" s="1" t="s">
        <v>21</v>
      </c>
      <c r="M81" s="1" t="s">
        <v>21</v>
      </c>
    </row>
    <row r="82" spans="4:13">
      <c r="D82" s="1">
        <v>6</v>
      </c>
      <c r="E82" s="1">
        <v>-2.72</v>
      </c>
      <c r="F82">
        <v>-2.69</v>
      </c>
      <c r="G82">
        <v>-3.16</v>
      </c>
      <c r="H82">
        <v>-3.36</v>
      </c>
      <c r="I82">
        <v>-3.13</v>
      </c>
      <c r="J82">
        <v>-3.25</v>
      </c>
      <c r="K82">
        <v>-2.54</v>
      </c>
      <c r="L82" s="1" t="s">
        <v>21</v>
      </c>
      <c r="M82" s="1" t="s">
        <v>21</v>
      </c>
    </row>
    <row r="83" spans="4:13">
      <c r="D83" s="1">
        <v>7</v>
      </c>
      <c r="E83" s="1" t="s">
        <v>21</v>
      </c>
      <c r="F83">
        <v>-2.85</v>
      </c>
      <c r="G83">
        <v>-3.16</v>
      </c>
      <c r="H83">
        <v>-3.27</v>
      </c>
      <c r="I83">
        <v>-2.97</v>
      </c>
      <c r="J83">
        <v>-3.07</v>
      </c>
      <c r="K83">
        <v>-2.65</v>
      </c>
      <c r="L83" s="1" t="s">
        <v>21</v>
      </c>
      <c r="M83" s="1" t="s">
        <v>21</v>
      </c>
    </row>
    <row r="84" spans="4:13">
      <c r="D84" s="1">
        <v>8</v>
      </c>
      <c r="E84" s="1" t="s">
        <v>21</v>
      </c>
      <c r="F84">
        <v>-2.72</v>
      </c>
      <c r="G84">
        <v>-3.26</v>
      </c>
      <c r="H84">
        <v>-3.44</v>
      </c>
      <c r="I84">
        <v>-3.17</v>
      </c>
      <c r="J84">
        <v>-3.24</v>
      </c>
      <c r="K84">
        <v>-2.85</v>
      </c>
      <c r="L84" s="1" t="s">
        <v>21</v>
      </c>
      <c r="M84" s="1" t="s">
        <v>21</v>
      </c>
    </row>
    <row r="85" spans="4:13">
      <c r="D85" s="1">
        <v>9</v>
      </c>
      <c r="E85" s="1" t="s">
        <v>21</v>
      </c>
      <c r="F85">
        <v>-2.86</v>
      </c>
      <c r="G85">
        <v>-3.16</v>
      </c>
      <c r="H85">
        <v>-3.31</v>
      </c>
      <c r="I85">
        <v>-3.01</v>
      </c>
      <c r="J85">
        <v>-3.09</v>
      </c>
      <c r="K85">
        <v>-2.72</v>
      </c>
      <c r="L85" s="1" t="s">
        <v>21</v>
      </c>
      <c r="M85" s="1" t="s">
        <v>21</v>
      </c>
    </row>
    <row r="86" spans="4:13">
      <c r="D86" s="1">
        <v>10</v>
      </c>
      <c r="E86" s="1" t="s">
        <v>21</v>
      </c>
      <c r="F86">
        <v>-2.7</v>
      </c>
      <c r="G86">
        <v>-3.29</v>
      </c>
      <c r="H86">
        <v>-3.44</v>
      </c>
      <c r="I86">
        <v>-3.17</v>
      </c>
      <c r="J86">
        <v>-3.2</v>
      </c>
      <c r="K86">
        <v>-2.4700000000000002</v>
      </c>
      <c r="L86" s="1" t="s">
        <v>21</v>
      </c>
      <c r="M86" s="1" t="s">
        <v>21</v>
      </c>
    </row>
    <row r="87" spans="4:13">
      <c r="D87" s="1">
        <v>11</v>
      </c>
      <c r="E87" s="1" t="s">
        <v>21</v>
      </c>
      <c r="F87">
        <v>-2.71</v>
      </c>
      <c r="G87">
        <v>-3.31</v>
      </c>
      <c r="H87">
        <v>-3.48</v>
      </c>
      <c r="I87">
        <v>-3.19</v>
      </c>
      <c r="J87">
        <v>-3.26</v>
      </c>
      <c r="K87">
        <v>-2.58</v>
      </c>
      <c r="L87" s="1" t="s">
        <v>21</v>
      </c>
      <c r="M87" s="1" t="s">
        <v>21</v>
      </c>
    </row>
    <row r="88" spans="4:13">
      <c r="D88" s="1">
        <v>12</v>
      </c>
      <c r="E88" s="1" t="s">
        <v>21</v>
      </c>
      <c r="F88">
        <v>-2.87</v>
      </c>
      <c r="G88">
        <v>-3.16</v>
      </c>
      <c r="H88">
        <v>-3.22</v>
      </c>
      <c r="I88">
        <v>-2.92</v>
      </c>
      <c r="J88">
        <v>-3.09</v>
      </c>
      <c r="K88">
        <v>-2.68</v>
      </c>
      <c r="L88" s="1" t="s">
        <v>21</v>
      </c>
      <c r="M88" s="1" t="s">
        <v>21</v>
      </c>
    </row>
    <row r="89" spans="4:13">
      <c r="D89" s="1">
        <v>13</v>
      </c>
      <c r="E89" s="1" t="s">
        <v>21</v>
      </c>
      <c r="F89">
        <v>-2.68</v>
      </c>
      <c r="G89">
        <v>-3.2</v>
      </c>
      <c r="H89">
        <v>-3.28</v>
      </c>
      <c r="I89">
        <v>-2.96</v>
      </c>
      <c r="J89">
        <v>-3.07</v>
      </c>
      <c r="K89">
        <v>-2.48</v>
      </c>
      <c r="L89" s="1" t="s">
        <v>21</v>
      </c>
      <c r="M89" s="1" t="s">
        <v>21</v>
      </c>
    </row>
    <row r="90" spans="4:13">
      <c r="D90" s="1">
        <v>14</v>
      </c>
      <c r="E90" s="1" t="s">
        <v>21</v>
      </c>
      <c r="F90">
        <v>-2.9</v>
      </c>
      <c r="G90">
        <v>-3.62</v>
      </c>
      <c r="H90">
        <v>-3.28</v>
      </c>
      <c r="I90">
        <v>-2.92</v>
      </c>
      <c r="J90">
        <v>-3.01</v>
      </c>
      <c r="K90">
        <v>-2.62</v>
      </c>
      <c r="L90" s="1" t="s">
        <v>21</v>
      </c>
      <c r="M90" s="1" t="s">
        <v>21</v>
      </c>
    </row>
    <row r="91" spans="4:13">
      <c r="D91" s="1">
        <v>15</v>
      </c>
      <c r="E91" s="1" t="s">
        <v>21</v>
      </c>
      <c r="F91">
        <v>-3.03</v>
      </c>
      <c r="G91">
        <v>-3.88</v>
      </c>
      <c r="H91">
        <v>-3.29</v>
      </c>
      <c r="I91">
        <v>-2.91</v>
      </c>
      <c r="J91">
        <v>-3.07</v>
      </c>
      <c r="K91">
        <v>-2.5299999999999998</v>
      </c>
      <c r="L91" s="1" t="s">
        <v>21</v>
      </c>
      <c r="M91" s="1" t="s">
        <v>21</v>
      </c>
    </row>
    <row r="92" spans="4:13">
      <c r="D92" s="1">
        <v>16</v>
      </c>
      <c r="E92" s="1" t="s">
        <v>21</v>
      </c>
      <c r="F92">
        <v>-2.75</v>
      </c>
      <c r="G92">
        <v>-3.27</v>
      </c>
      <c r="H92">
        <v>-3.41</v>
      </c>
      <c r="I92">
        <v>-3.12</v>
      </c>
      <c r="J92">
        <v>-3.17</v>
      </c>
      <c r="K92">
        <v>-2.54</v>
      </c>
      <c r="L92" s="1" t="s">
        <v>21</v>
      </c>
      <c r="M92" s="1" t="s">
        <v>21</v>
      </c>
    </row>
    <row r="93" spans="4:13">
      <c r="D93" s="1">
        <v>17</v>
      </c>
      <c r="E93" s="1" t="s">
        <v>21</v>
      </c>
      <c r="F93">
        <v>-2.86</v>
      </c>
      <c r="G93">
        <v>-3.37</v>
      </c>
      <c r="H93">
        <v>-3.24</v>
      </c>
      <c r="I93">
        <v>-2.93</v>
      </c>
      <c r="J93">
        <v>-2.94</v>
      </c>
      <c r="K93">
        <v>-2.61</v>
      </c>
      <c r="L93" s="1" t="s">
        <v>21</v>
      </c>
      <c r="M93" s="1" t="s">
        <v>21</v>
      </c>
    </row>
    <row r="94" spans="4:13">
      <c r="D94" s="1">
        <v>18</v>
      </c>
      <c r="E94" s="1" t="s">
        <v>21</v>
      </c>
      <c r="F94">
        <v>-2.68</v>
      </c>
      <c r="G94">
        <v>-3.18</v>
      </c>
      <c r="H94">
        <v>-3.3</v>
      </c>
      <c r="I94">
        <v>-3.02</v>
      </c>
      <c r="J94">
        <v>-3.18</v>
      </c>
      <c r="K94">
        <v>-2.6</v>
      </c>
      <c r="L94" s="1" t="s">
        <v>21</v>
      </c>
      <c r="M94" s="1" t="s">
        <v>21</v>
      </c>
    </row>
    <row r="95" spans="4:13">
      <c r="D95" s="1">
        <v>19</v>
      </c>
      <c r="E95" s="1" t="s">
        <v>21</v>
      </c>
      <c r="F95">
        <v>-3.06</v>
      </c>
      <c r="G95">
        <v>-3.07</v>
      </c>
      <c r="H95">
        <v>-3.27</v>
      </c>
      <c r="I95">
        <v>-2.9</v>
      </c>
      <c r="J95">
        <v>-3.04</v>
      </c>
      <c r="K95">
        <v>-2.59</v>
      </c>
      <c r="L95" s="1" t="s">
        <v>21</v>
      </c>
      <c r="M95" s="1" t="s">
        <v>21</v>
      </c>
    </row>
    <row r="96" spans="4:13">
      <c r="D96" s="1">
        <v>20</v>
      </c>
      <c r="E96" s="1" t="s">
        <v>21</v>
      </c>
      <c r="F96">
        <v>-2.73</v>
      </c>
      <c r="G96">
        <v>-3.26</v>
      </c>
      <c r="H96">
        <v>-2.42</v>
      </c>
      <c r="I96">
        <v>-3.14</v>
      </c>
      <c r="J96">
        <v>-3.25</v>
      </c>
      <c r="K96">
        <v>-2.6</v>
      </c>
      <c r="L96" s="1" t="s">
        <v>21</v>
      </c>
      <c r="M96" s="1" t="s">
        <v>21</v>
      </c>
    </row>
    <row r="97" spans="4:11">
      <c r="D97" s="6" t="s">
        <v>11</v>
      </c>
      <c r="F97">
        <f t="shared" ref="F97:K97" si="4">AVERAGE(F77:F96)</f>
        <v>-2.8220000000000001</v>
      </c>
      <c r="G97" s="1">
        <f t="shared" si="4"/>
        <v>-3.2510000000000003</v>
      </c>
      <c r="H97" s="1">
        <f t="shared" si="4"/>
        <v>-3.2590000000000003</v>
      </c>
      <c r="I97" s="1">
        <f t="shared" si="4"/>
        <v>-3.0159999999999996</v>
      </c>
      <c r="J97" s="1">
        <f t="shared" si="4"/>
        <v>-3.1209999999999996</v>
      </c>
      <c r="K97" s="1">
        <f t="shared" si="4"/>
        <v>-2.6019999999999999</v>
      </c>
    </row>
    <row r="98" spans="4:11">
      <c r="D98" s="6" t="s">
        <v>12</v>
      </c>
      <c r="F98">
        <f t="shared" ref="F98:K98" si="5">STDEV(F77:F96)</f>
        <v>0.11817026075250819</v>
      </c>
      <c r="G98" s="1">
        <f t="shared" si="5"/>
        <v>0.19584902885963756</v>
      </c>
      <c r="H98" s="1">
        <f t="shared" si="5"/>
        <v>0.21983007791904804</v>
      </c>
      <c r="I98" s="1">
        <f t="shared" si="5"/>
        <v>0.11329514320430603</v>
      </c>
      <c r="J98" s="1">
        <f t="shared" si="5"/>
        <v>9.5801329515002642E-2</v>
      </c>
      <c r="K98" s="1">
        <f t="shared" si="5"/>
        <v>9.4679514818759997E-2</v>
      </c>
    </row>
    <row r="99" spans="4:11" ht="15.75">
      <c r="D99" s="11" t="s">
        <v>22</v>
      </c>
      <c r="F99">
        <f>F98/SQRT(20)</f>
        <v>2.6423673596148375E-2</v>
      </c>
      <c r="G99" s="1">
        <f t="shared" ref="G99:K99" si="6">G98/SQRT(20)</f>
        <v>4.3793174185746769E-2</v>
      </c>
      <c r="H99" s="1">
        <f t="shared" si="6"/>
        <v>4.9155499772606692E-2</v>
      </c>
      <c r="I99" s="1">
        <f t="shared" si="6"/>
        <v>2.5333564172540162E-2</v>
      </c>
      <c r="J99" s="1">
        <f t="shared" si="6"/>
        <v>2.1421828513040284E-2</v>
      </c>
      <c r="K99" s="1">
        <f t="shared" si="6"/>
        <v>2.1170983121144602E-2</v>
      </c>
    </row>
    <row r="100" spans="4:11" ht="15.75">
      <c r="D100" s="11" t="s">
        <v>23</v>
      </c>
      <c r="F100">
        <f>F98*$A$1</f>
        <v>5.5225477815950101E-2</v>
      </c>
      <c r="G100" s="1">
        <f t="shared" ref="G100:K100" si="7">G98*$A$1</f>
        <v>9.152773404821074E-2</v>
      </c>
      <c r="H100" s="1">
        <f t="shared" si="7"/>
        <v>0.10273499452474798</v>
      </c>
      <c r="I100" s="1">
        <f t="shared" si="7"/>
        <v>5.2947149120608938E-2</v>
      </c>
      <c r="J100" s="1">
        <f t="shared" si="7"/>
        <v>4.4771621592254195E-2</v>
      </c>
      <c r="K100" s="1">
        <f t="shared" si="7"/>
        <v>4.4247354723192217E-2</v>
      </c>
    </row>
    <row r="101" spans="4:11" ht="15.75">
      <c r="D101" s="11" t="s">
        <v>24</v>
      </c>
      <c r="F101">
        <v>0.06</v>
      </c>
      <c r="G101">
        <v>0.1</v>
      </c>
      <c r="H101">
        <v>0.11</v>
      </c>
      <c r="I101">
        <v>0.06</v>
      </c>
      <c r="J101">
        <v>0.05</v>
      </c>
      <c r="K101">
        <v>0.05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8"/>
  <sheetViews>
    <sheetView topLeftCell="A4" workbookViewId="0">
      <selection activeCell="D26" sqref="D26:M26"/>
    </sheetView>
  </sheetViews>
  <sheetFormatPr baseColWidth="10" defaultRowHeight="15"/>
  <sheetData>
    <row r="1" spans="1:13">
      <c r="A1" s="1">
        <v>0.46733820729745601</v>
      </c>
    </row>
    <row r="3" spans="1:13" ht="18.75">
      <c r="G3" s="5" t="s">
        <v>28</v>
      </c>
      <c r="H3" s="5"/>
    </row>
    <row r="4" spans="1:13">
      <c r="C4" s="14" t="s">
        <v>0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8</v>
      </c>
      <c r="L4" s="15" t="s">
        <v>9</v>
      </c>
      <c r="M4" s="16" t="s">
        <v>10</v>
      </c>
    </row>
    <row r="5" spans="1:13">
      <c r="C5">
        <v>1</v>
      </c>
      <c r="D5">
        <v>-0.11</v>
      </c>
      <c r="E5">
        <v>0.13</v>
      </c>
      <c r="F5">
        <v>-0.31</v>
      </c>
      <c r="G5">
        <v>-0.08</v>
      </c>
      <c r="H5">
        <v>-0.23</v>
      </c>
      <c r="I5">
        <v>-0.3</v>
      </c>
      <c r="J5">
        <v>-0.25</v>
      </c>
      <c r="K5">
        <v>-0.91</v>
      </c>
      <c r="L5">
        <v>-0.1</v>
      </c>
      <c r="M5">
        <v>-0.21</v>
      </c>
    </row>
    <row r="6" spans="1:13">
      <c r="C6">
        <v>2</v>
      </c>
      <c r="D6">
        <v>0.28999999999999998</v>
      </c>
      <c r="E6">
        <v>0.64</v>
      </c>
      <c r="F6">
        <v>0</v>
      </c>
      <c r="G6">
        <v>-0.11</v>
      </c>
      <c r="H6">
        <v>-0.28000000000000003</v>
      </c>
      <c r="I6">
        <v>-0.28999999999999998</v>
      </c>
      <c r="J6">
        <v>-0.22</v>
      </c>
      <c r="K6">
        <v>-1.24</v>
      </c>
      <c r="L6">
        <v>-0.66</v>
      </c>
      <c r="M6">
        <v>-0.66</v>
      </c>
    </row>
    <row r="7" spans="1:13">
      <c r="C7" s="1">
        <v>3</v>
      </c>
      <c r="D7">
        <v>-0.04</v>
      </c>
      <c r="E7">
        <v>0.12</v>
      </c>
      <c r="F7">
        <v>-0.27</v>
      </c>
      <c r="G7">
        <v>-0.06</v>
      </c>
      <c r="H7">
        <v>-0.21</v>
      </c>
      <c r="I7">
        <v>-0.27</v>
      </c>
      <c r="J7">
        <v>-0.25</v>
      </c>
      <c r="K7">
        <v>-0.89</v>
      </c>
      <c r="L7">
        <v>-0.08</v>
      </c>
      <c r="M7">
        <v>-0.28000000000000003</v>
      </c>
    </row>
    <row r="8" spans="1:13">
      <c r="C8" s="1">
        <v>4</v>
      </c>
      <c r="D8">
        <v>0.32</v>
      </c>
      <c r="E8">
        <v>0.64</v>
      </c>
      <c r="F8">
        <v>0</v>
      </c>
      <c r="G8">
        <v>-0.09</v>
      </c>
      <c r="H8">
        <v>-0.23</v>
      </c>
      <c r="I8">
        <v>-0.25</v>
      </c>
      <c r="J8">
        <v>-0.2</v>
      </c>
      <c r="K8">
        <v>-1.26</v>
      </c>
      <c r="L8">
        <v>-0.69</v>
      </c>
      <c r="M8">
        <v>-0.67</v>
      </c>
    </row>
    <row r="9" spans="1:13">
      <c r="C9" s="1">
        <v>5</v>
      </c>
      <c r="D9">
        <v>-0.12</v>
      </c>
      <c r="E9">
        <v>0.1</v>
      </c>
      <c r="F9">
        <v>-0.34</v>
      </c>
      <c r="G9">
        <v>-0.09</v>
      </c>
      <c r="H9">
        <v>-0.23</v>
      </c>
      <c r="I9">
        <v>-0.3</v>
      </c>
      <c r="J9">
        <v>-0.27</v>
      </c>
      <c r="K9">
        <v>-0.95</v>
      </c>
      <c r="L9">
        <v>-0.14000000000000001</v>
      </c>
      <c r="M9">
        <v>-0.31</v>
      </c>
    </row>
    <row r="10" spans="1:13">
      <c r="C10" s="1">
        <v>6</v>
      </c>
      <c r="D10">
        <v>0.44</v>
      </c>
      <c r="E10">
        <v>0.66</v>
      </c>
      <c r="F10">
        <v>0.06</v>
      </c>
      <c r="G10">
        <v>-0.09</v>
      </c>
      <c r="H10">
        <v>-0.24</v>
      </c>
      <c r="I10">
        <v>-0.26</v>
      </c>
      <c r="J10">
        <v>-0.2</v>
      </c>
      <c r="K10">
        <v>-1.17</v>
      </c>
      <c r="L10">
        <v>-0.66</v>
      </c>
      <c r="M10">
        <v>-0.63</v>
      </c>
    </row>
    <row r="11" spans="1:13">
      <c r="C11" s="1">
        <v>7</v>
      </c>
      <c r="D11">
        <v>-0.27</v>
      </c>
      <c r="E11">
        <v>0.01</v>
      </c>
      <c r="F11">
        <v>-0.38</v>
      </c>
      <c r="G11">
        <v>-0.06</v>
      </c>
      <c r="H11">
        <v>-0.21</v>
      </c>
      <c r="I11">
        <v>-0.28000000000000003</v>
      </c>
      <c r="J11">
        <v>-0.27</v>
      </c>
      <c r="K11">
        <v>-0.94</v>
      </c>
      <c r="L11">
        <v>-0.12</v>
      </c>
      <c r="M11">
        <v>-0.31</v>
      </c>
    </row>
    <row r="12" spans="1:13">
      <c r="C12" s="1">
        <v>8</v>
      </c>
      <c r="D12">
        <v>0.33</v>
      </c>
      <c r="E12">
        <v>0.62</v>
      </c>
      <c r="F12">
        <v>-0.02</v>
      </c>
      <c r="G12">
        <v>-0.11</v>
      </c>
      <c r="H12">
        <v>-0.28000000000000003</v>
      </c>
      <c r="I12">
        <v>-0.28999999999999998</v>
      </c>
      <c r="J12">
        <v>-0.22</v>
      </c>
      <c r="K12">
        <v>-1.21</v>
      </c>
      <c r="L12">
        <v>-0.57999999999999996</v>
      </c>
      <c r="M12">
        <v>-0.44</v>
      </c>
    </row>
    <row r="13" spans="1:13">
      <c r="C13" s="1">
        <v>9</v>
      </c>
      <c r="D13">
        <v>-7.0000000000000007E-2</v>
      </c>
      <c r="E13">
        <v>0.13</v>
      </c>
      <c r="F13">
        <v>-0.33</v>
      </c>
      <c r="G13">
        <v>-7.0000000000000007E-2</v>
      </c>
      <c r="H13">
        <v>-0.25</v>
      </c>
      <c r="I13">
        <v>-0.33</v>
      </c>
      <c r="J13">
        <v>-0.28000000000000003</v>
      </c>
      <c r="K13">
        <v>-0.92</v>
      </c>
      <c r="L13">
        <v>-0.06</v>
      </c>
      <c r="M13">
        <v>-0.19</v>
      </c>
    </row>
    <row r="14" spans="1:13">
      <c r="C14" s="1">
        <v>10</v>
      </c>
      <c r="D14">
        <v>0.38</v>
      </c>
      <c r="E14">
        <v>0.62</v>
      </c>
      <c r="F14">
        <v>7.0000000000000007E-2</v>
      </c>
      <c r="G14">
        <v>-7.0000000000000007E-2</v>
      </c>
      <c r="H14">
        <v>-0.21</v>
      </c>
      <c r="I14">
        <v>-0.23</v>
      </c>
      <c r="J14">
        <v>-0.19</v>
      </c>
      <c r="K14">
        <v>-1.1399999999999999</v>
      </c>
      <c r="L14">
        <v>-0.57999999999999996</v>
      </c>
      <c r="M14">
        <v>-0.52</v>
      </c>
    </row>
    <row r="15" spans="1:13">
      <c r="C15" s="1">
        <v>11</v>
      </c>
      <c r="D15">
        <v>-0.27</v>
      </c>
      <c r="E15">
        <v>0.12</v>
      </c>
      <c r="F15">
        <v>-0.28999999999999998</v>
      </c>
      <c r="G15">
        <v>-0.05</v>
      </c>
      <c r="H15">
        <v>-0.22</v>
      </c>
      <c r="I15">
        <v>-0.28999999999999998</v>
      </c>
      <c r="J15">
        <v>-0.25</v>
      </c>
      <c r="K15">
        <v>-0.97</v>
      </c>
      <c r="L15">
        <v>-0.21</v>
      </c>
      <c r="M15">
        <v>-0.45</v>
      </c>
    </row>
    <row r="16" spans="1:13">
      <c r="C16" s="1">
        <v>12</v>
      </c>
      <c r="D16">
        <v>0.33</v>
      </c>
      <c r="E16">
        <v>0.56999999999999995</v>
      </c>
      <c r="F16">
        <v>0.01</v>
      </c>
      <c r="G16">
        <v>-7.0000000000000007E-2</v>
      </c>
      <c r="H16">
        <v>-0.21</v>
      </c>
      <c r="I16">
        <v>-0.24</v>
      </c>
      <c r="J16">
        <v>-0.19</v>
      </c>
      <c r="K16">
        <v>-1.1499999999999999</v>
      </c>
      <c r="L16">
        <v>-0.57999999999999996</v>
      </c>
      <c r="M16">
        <v>-0.52</v>
      </c>
    </row>
    <row r="17" spans="3:13">
      <c r="C17" s="1">
        <v>13</v>
      </c>
      <c r="D17">
        <v>0</v>
      </c>
      <c r="E17">
        <v>0.17</v>
      </c>
      <c r="F17">
        <v>0.27</v>
      </c>
      <c r="G17">
        <v>-0.06</v>
      </c>
      <c r="H17">
        <v>-0.22</v>
      </c>
      <c r="I17">
        <v>-0.28000000000000003</v>
      </c>
      <c r="J17">
        <v>-0.26</v>
      </c>
      <c r="K17">
        <v>-0.93</v>
      </c>
      <c r="L17">
        <v>-0.12</v>
      </c>
      <c r="M17">
        <v>-0.2</v>
      </c>
    </row>
    <row r="18" spans="3:13">
      <c r="C18" s="1">
        <v>14</v>
      </c>
      <c r="D18">
        <v>0.28000000000000003</v>
      </c>
      <c r="E18">
        <v>0.63</v>
      </c>
      <c r="F18">
        <v>0</v>
      </c>
      <c r="G18">
        <v>-7.0000000000000007E-2</v>
      </c>
      <c r="H18">
        <v>-0.22</v>
      </c>
      <c r="I18">
        <v>-0.25</v>
      </c>
      <c r="J18">
        <v>-0.21</v>
      </c>
      <c r="K18">
        <v>-1.26</v>
      </c>
      <c r="L18">
        <v>-0.73</v>
      </c>
      <c r="M18">
        <v>-0.72</v>
      </c>
    </row>
    <row r="19" spans="3:13">
      <c r="C19" s="1">
        <v>15</v>
      </c>
      <c r="D19">
        <v>0</v>
      </c>
      <c r="E19">
        <v>0.1</v>
      </c>
      <c r="F19">
        <v>-0.25</v>
      </c>
      <c r="G19">
        <v>-0.05</v>
      </c>
      <c r="H19">
        <v>-0.2</v>
      </c>
      <c r="I19">
        <v>-0.26</v>
      </c>
      <c r="J19">
        <v>-0.24</v>
      </c>
      <c r="K19">
        <v>-0.88</v>
      </c>
      <c r="L19">
        <v>-0.09</v>
      </c>
      <c r="M19">
        <v>-0.24</v>
      </c>
    </row>
    <row r="20" spans="3:13">
      <c r="C20" s="1">
        <v>16</v>
      </c>
      <c r="D20">
        <v>0.28000000000000003</v>
      </c>
      <c r="E20">
        <v>0.57999999999999996</v>
      </c>
      <c r="F20">
        <v>0.01</v>
      </c>
      <c r="G20">
        <v>-0.05</v>
      </c>
      <c r="H20">
        <v>-0.21</v>
      </c>
      <c r="I20">
        <v>-0.23</v>
      </c>
      <c r="J20">
        <v>-0.19</v>
      </c>
      <c r="K20">
        <v>-1.1499999999999999</v>
      </c>
      <c r="L20">
        <v>-0.57999999999999996</v>
      </c>
      <c r="M20">
        <v>-0.59</v>
      </c>
    </row>
    <row r="21" spans="3:13">
      <c r="C21" s="1">
        <v>17</v>
      </c>
      <c r="D21">
        <v>-0.05</v>
      </c>
      <c r="E21">
        <v>0.12</v>
      </c>
      <c r="F21">
        <v>-0.23</v>
      </c>
      <c r="G21">
        <v>-0.05</v>
      </c>
      <c r="H21">
        <v>-0.22</v>
      </c>
      <c r="I21">
        <v>-0.28000000000000003</v>
      </c>
      <c r="J21">
        <v>-0.25</v>
      </c>
      <c r="K21">
        <v>-0.89</v>
      </c>
      <c r="L21">
        <v>-0.13</v>
      </c>
      <c r="M21">
        <v>-0.3</v>
      </c>
    </row>
    <row r="22" spans="3:13">
      <c r="C22" s="1">
        <v>18</v>
      </c>
      <c r="D22">
        <v>0.46</v>
      </c>
      <c r="E22">
        <v>0.7</v>
      </c>
      <c r="F22">
        <v>0.11</v>
      </c>
      <c r="G22">
        <v>-0.06</v>
      </c>
      <c r="H22">
        <v>-0.23</v>
      </c>
      <c r="I22">
        <v>-0.24</v>
      </c>
      <c r="J22">
        <v>-0.2</v>
      </c>
      <c r="K22">
        <v>-1.2</v>
      </c>
      <c r="L22">
        <v>-0.65</v>
      </c>
      <c r="M22">
        <v>-0.63</v>
      </c>
    </row>
    <row r="23" spans="3:13">
      <c r="C23" s="1">
        <v>19</v>
      </c>
      <c r="D23">
        <v>-7.0000000000000007E-2</v>
      </c>
      <c r="E23">
        <v>0.14000000000000001</v>
      </c>
      <c r="F23">
        <v>-0.31</v>
      </c>
      <c r="G23">
        <v>-0.09</v>
      </c>
      <c r="H23">
        <v>-0.26</v>
      </c>
      <c r="I23">
        <v>-0.32</v>
      </c>
      <c r="J23">
        <v>-0.28000000000000003</v>
      </c>
      <c r="K23">
        <v>-0.97</v>
      </c>
      <c r="L23">
        <v>-0.15</v>
      </c>
      <c r="M23">
        <v>-0.23</v>
      </c>
    </row>
    <row r="24" spans="3:13">
      <c r="C24" s="1">
        <v>20</v>
      </c>
      <c r="D24">
        <v>0.41</v>
      </c>
      <c r="E24">
        <v>0.7</v>
      </c>
      <c r="F24">
        <v>0.01</v>
      </c>
      <c r="G24">
        <v>-0.1</v>
      </c>
      <c r="H24">
        <v>-0.26</v>
      </c>
      <c r="I24">
        <v>-0.28000000000000003</v>
      </c>
      <c r="J24">
        <v>-0.21</v>
      </c>
      <c r="K24">
        <v>-1.22</v>
      </c>
      <c r="L24">
        <v>-0.61</v>
      </c>
      <c r="M24">
        <v>-0.48</v>
      </c>
    </row>
    <row r="25" spans="3:13" ht="15.75">
      <c r="C25" s="17" t="s">
        <v>29</v>
      </c>
      <c r="D25" s="18">
        <f>SUBTOTAL(101,D5:D24)</f>
        <v>0.12600000000000003</v>
      </c>
      <c r="E25" s="18">
        <f t="shared" ref="E25:M25" si="0">SUBTOTAL(101,E5:E24)</f>
        <v>0.375</v>
      </c>
      <c r="F25" s="18">
        <f t="shared" si="0"/>
        <v>-0.10950000000000001</v>
      </c>
      <c r="G25" s="18">
        <f t="shared" si="0"/>
        <v>-7.4000000000000024E-2</v>
      </c>
      <c r="H25" s="18">
        <f t="shared" si="0"/>
        <v>-0.23100000000000004</v>
      </c>
      <c r="I25" s="18">
        <f t="shared" si="0"/>
        <v>-0.27350000000000008</v>
      </c>
      <c r="J25" s="18">
        <f t="shared" si="0"/>
        <v>-0.23149999999999998</v>
      </c>
      <c r="K25" s="18">
        <f t="shared" si="0"/>
        <v>-1.0625</v>
      </c>
      <c r="L25" s="18">
        <f t="shared" si="0"/>
        <v>-0.37600000000000006</v>
      </c>
      <c r="M25" s="18">
        <f t="shared" si="0"/>
        <v>-0.42899999999999999</v>
      </c>
    </row>
    <row r="26" spans="3:13">
      <c r="C26" s="19" t="s">
        <v>12</v>
      </c>
      <c r="D26" s="18">
        <f>STDEV(D5:D24)</f>
        <v>0.24575126492151839</v>
      </c>
      <c r="E26" s="18">
        <f t="shared" ref="E26:M26" si="1">STDEV(E5:E24)</f>
        <v>0.27095348212134901</v>
      </c>
      <c r="F26" s="18">
        <f t="shared" si="1"/>
        <v>0.19027611515899726</v>
      </c>
      <c r="G26" s="18">
        <f t="shared" si="1"/>
        <v>1.9841477024816312E-2</v>
      </c>
      <c r="H26" s="18">
        <f t="shared" si="1"/>
        <v>2.3597502097958335E-2</v>
      </c>
      <c r="I26" s="18">
        <f t="shared" si="1"/>
        <v>2.8335397241649171E-2</v>
      </c>
      <c r="J26" s="18">
        <f t="shared" si="1"/>
        <v>3.1834274809261667E-2</v>
      </c>
      <c r="K26" s="18">
        <f t="shared" si="1"/>
        <v>0.14628289103831021</v>
      </c>
      <c r="L26" s="18">
        <f t="shared" si="1"/>
        <v>0.26684117097313848</v>
      </c>
      <c r="M26" s="18">
        <f t="shared" si="1"/>
        <v>0.18101759146848873</v>
      </c>
    </row>
    <row r="27" spans="3:13" ht="15.75">
      <c r="C27" s="17" t="s">
        <v>23</v>
      </c>
      <c r="D27" s="18">
        <f>D26*$A$1</f>
        <v>0.11484895558950459</v>
      </c>
      <c r="E27" s="18">
        <f t="shared" ref="E27:M27" si="2">E26*$A$1</f>
        <v>0.12662691459559455</v>
      </c>
      <c r="F27" s="18">
        <f t="shared" si="2"/>
        <v>8.8923298549930072E-2</v>
      </c>
      <c r="G27" s="18">
        <f t="shared" si="2"/>
        <v>9.272680302911316E-3</v>
      </c>
      <c r="H27" s="18">
        <f t="shared" si="2"/>
        <v>1.1028014327157805E-2</v>
      </c>
      <c r="I27" s="18">
        <f t="shared" si="2"/>
        <v>1.3242213749973603E-2</v>
      </c>
      <c r="J27" s="18">
        <f t="shared" si="2"/>
        <v>1.487737291997491E-2</v>
      </c>
      <c r="K27" s="18">
        <f t="shared" si="2"/>
        <v>6.8363584056132992E-2</v>
      </c>
      <c r="L27" s="18">
        <f t="shared" si="2"/>
        <v>0.12470507447574049</v>
      </c>
      <c r="M27" s="18">
        <f t="shared" si="2"/>
        <v>8.4596436686186785E-2</v>
      </c>
    </row>
    <row r="28" spans="3:13" ht="15.75">
      <c r="C28" s="17" t="s">
        <v>24</v>
      </c>
      <c r="D28" s="18">
        <v>0.12</v>
      </c>
      <c r="E28" s="18">
        <v>0.13</v>
      </c>
      <c r="F28" s="18">
        <v>0.09</v>
      </c>
      <c r="G28" s="27">
        <v>0.01</v>
      </c>
      <c r="H28" s="18">
        <v>1.2E-2</v>
      </c>
      <c r="I28" s="18">
        <v>1.4E-2</v>
      </c>
      <c r="J28" s="18">
        <v>1.4999999999999999E-2</v>
      </c>
      <c r="K28" s="18">
        <v>7.0000000000000007E-2</v>
      </c>
      <c r="L28" s="18">
        <v>0.13</v>
      </c>
      <c r="M28" s="18">
        <v>0.09</v>
      </c>
    </row>
    <row r="29" spans="3:13" ht="15.75">
      <c r="C29" s="17" t="s">
        <v>48</v>
      </c>
      <c r="D29" s="18">
        <v>0.13</v>
      </c>
      <c r="E29" s="18">
        <v>0.38</v>
      </c>
      <c r="F29" s="18">
        <v>-0.12</v>
      </c>
      <c r="G29" s="18">
        <v>-7.3999999999999996E-2</v>
      </c>
      <c r="H29" s="18">
        <v>-0.23100000000000001</v>
      </c>
      <c r="I29" s="18">
        <v>-0.27400000000000002</v>
      </c>
      <c r="J29" s="18">
        <v>-0.23200000000000001</v>
      </c>
      <c r="K29" s="18">
        <v>-1.06</v>
      </c>
      <c r="L29" s="18">
        <v>-0.38</v>
      </c>
      <c r="M29" s="18">
        <v>-0.43</v>
      </c>
    </row>
    <row r="65" spans="3:13" ht="18.75">
      <c r="F65" s="5" t="s">
        <v>46</v>
      </c>
      <c r="G65" s="5"/>
    </row>
    <row r="66" spans="3:13">
      <c r="C66" s="24" t="s">
        <v>35</v>
      </c>
      <c r="D66" s="24" t="s">
        <v>36</v>
      </c>
      <c r="E66" s="24" t="s">
        <v>37</v>
      </c>
      <c r="F66" s="24" t="s">
        <v>38</v>
      </c>
      <c r="G66" s="24" t="s">
        <v>39</v>
      </c>
      <c r="H66" s="24" t="s">
        <v>40</v>
      </c>
      <c r="I66" s="24" t="s">
        <v>41</v>
      </c>
      <c r="J66" s="24" t="s">
        <v>42</v>
      </c>
      <c r="K66" s="24" t="s">
        <v>43</v>
      </c>
      <c r="L66" s="24" t="s">
        <v>44</v>
      </c>
      <c r="M66" s="24" t="s">
        <v>45</v>
      </c>
    </row>
    <row r="67" spans="3:13">
      <c r="C67">
        <v>1</v>
      </c>
      <c r="D67">
        <v>-1.99</v>
      </c>
      <c r="E67">
        <v>-2.25</v>
      </c>
      <c r="F67">
        <v>-2.58</v>
      </c>
      <c r="G67">
        <v>-2.71</v>
      </c>
      <c r="H67">
        <v>-2.81</v>
      </c>
      <c r="I67">
        <v>-2.41</v>
      </c>
      <c r="J67">
        <v>-2.4900000000000002</v>
      </c>
      <c r="K67">
        <v>-2.46</v>
      </c>
      <c r="L67">
        <v>-2.21</v>
      </c>
      <c r="M67">
        <v>-2.34</v>
      </c>
    </row>
    <row r="68" spans="3:13">
      <c r="C68">
        <v>2</v>
      </c>
      <c r="D68">
        <v>-1.96</v>
      </c>
      <c r="E68">
        <v>-2.2599999999999998</v>
      </c>
      <c r="F68">
        <v>-2.3199999999999998</v>
      </c>
      <c r="G68">
        <v>-2.91</v>
      </c>
      <c r="H68">
        <v>-3.03</v>
      </c>
      <c r="I68">
        <v>-2.81</v>
      </c>
      <c r="J68">
        <v>-2.68</v>
      </c>
      <c r="K68">
        <v>-2.4900000000000002</v>
      </c>
      <c r="L68">
        <v>-2.5</v>
      </c>
      <c r="M68">
        <v>-2.4</v>
      </c>
    </row>
    <row r="69" spans="3:13">
      <c r="C69" s="1">
        <v>3</v>
      </c>
      <c r="D69">
        <v>-2.04</v>
      </c>
      <c r="E69">
        <v>-2.27</v>
      </c>
      <c r="F69">
        <v>-2.5299999999999998</v>
      </c>
      <c r="G69">
        <v>-2.83</v>
      </c>
      <c r="H69">
        <v>-2.71</v>
      </c>
      <c r="I69">
        <v>-2.34</v>
      </c>
      <c r="J69">
        <v>-2.44</v>
      </c>
      <c r="K69">
        <v>-2.34</v>
      </c>
      <c r="L69">
        <v>-2.2000000000000002</v>
      </c>
      <c r="M69">
        <v>-2.31</v>
      </c>
    </row>
    <row r="70" spans="3:13">
      <c r="C70" s="1">
        <v>4</v>
      </c>
      <c r="D70">
        <v>-2</v>
      </c>
      <c r="E70">
        <v>-2.2400000000000002</v>
      </c>
      <c r="F70">
        <v>-2.31</v>
      </c>
      <c r="G70">
        <v>-2.9</v>
      </c>
      <c r="H70">
        <v>-3.05</v>
      </c>
      <c r="I70">
        <v>-2.8</v>
      </c>
      <c r="J70">
        <v>-2.68</v>
      </c>
      <c r="K70">
        <v>-2.5</v>
      </c>
      <c r="L70">
        <v>-2.4900000000000002</v>
      </c>
      <c r="M70">
        <v>-2.39</v>
      </c>
    </row>
    <row r="71" spans="3:13">
      <c r="C71" s="1">
        <v>5</v>
      </c>
      <c r="D71">
        <v>-2.12</v>
      </c>
      <c r="E71">
        <v>-2.31</v>
      </c>
      <c r="F71">
        <v>-2.52</v>
      </c>
      <c r="G71">
        <v>-2.67</v>
      </c>
      <c r="H71">
        <v>-2.77</v>
      </c>
      <c r="I71">
        <v>-2.36</v>
      </c>
      <c r="J71">
        <v>-2.4</v>
      </c>
      <c r="K71">
        <v>-2.4300000000000002</v>
      </c>
      <c r="L71">
        <v>-2.19</v>
      </c>
      <c r="M71">
        <v>-2.33</v>
      </c>
    </row>
    <row r="72" spans="3:13">
      <c r="C72" s="1">
        <v>6</v>
      </c>
      <c r="D72">
        <v>-2.06</v>
      </c>
      <c r="E72">
        <v>-2.25</v>
      </c>
      <c r="F72">
        <v>-2.31</v>
      </c>
      <c r="G72">
        <v>-2.89</v>
      </c>
      <c r="H72">
        <v>-3.01</v>
      </c>
      <c r="I72">
        <v>-2.78</v>
      </c>
      <c r="J72">
        <v>-2.67</v>
      </c>
      <c r="K72">
        <v>-2.44</v>
      </c>
      <c r="L72">
        <v>-2.4900000000000002</v>
      </c>
      <c r="M72">
        <v>-2.37</v>
      </c>
    </row>
    <row r="73" spans="3:13">
      <c r="C73" s="1">
        <v>7</v>
      </c>
      <c r="D73">
        <v>-1.95</v>
      </c>
      <c r="E73">
        <v>-2.25</v>
      </c>
      <c r="F73">
        <v>-2.5099999999999998</v>
      </c>
      <c r="G73">
        <v>-2.63</v>
      </c>
      <c r="H73">
        <v>-2.74</v>
      </c>
      <c r="I73">
        <v>-2.34</v>
      </c>
      <c r="J73">
        <v>-2.4</v>
      </c>
      <c r="K73">
        <v>-2.42</v>
      </c>
      <c r="L73">
        <v>-2.19</v>
      </c>
      <c r="M73">
        <v>-2.25</v>
      </c>
    </row>
    <row r="74" spans="3:13">
      <c r="C74" s="1">
        <v>8</v>
      </c>
      <c r="D74">
        <v>-2.02</v>
      </c>
      <c r="E74">
        <v>-2.27</v>
      </c>
      <c r="F74">
        <v>-2.3199999999999998</v>
      </c>
      <c r="G74">
        <v>-2.9</v>
      </c>
      <c r="H74">
        <v>-3.05</v>
      </c>
      <c r="I74">
        <v>-2.8</v>
      </c>
      <c r="J74">
        <v>-2.71</v>
      </c>
      <c r="K74">
        <v>-2.54</v>
      </c>
      <c r="L74">
        <v>-2.5</v>
      </c>
      <c r="M74">
        <v>-2.42</v>
      </c>
    </row>
    <row r="75" spans="3:13">
      <c r="C75" s="1">
        <v>9</v>
      </c>
      <c r="D75">
        <v>-2.19</v>
      </c>
      <c r="E75">
        <v>-2.36</v>
      </c>
      <c r="F75">
        <v>-2.5099999999999998</v>
      </c>
      <c r="G75">
        <v>-2.62</v>
      </c>
      <c r="H75">
        <v>-2.72</v>
      </c>
      <c r="I75">
        <v>-2.31</v>
      </c>
      <c r="J75">
        <v>-2.38</v>
      </c>
      <c r="K75">
        <v>-2.39</v>
      </c>
      <c r="L75">
        <v>-2.34</v>
      </c>
      <c r="M75">
        <v>-2.27</v>
      </c>
    </row>
    <row r="76" spans="3:13">
      <c r="C76" s="1">
        <v>10</v>
      </c>
      <c r="D76">
        <v>-2.08</v>
      </c>
      <c r="E76">
        <v>-2.31</v>
      </c>
      <c r="F76">
        <v>-2.39</v>
      </c>
      <c r="G76">
        <v>-2.9</v>
      </c>
      <c r="H76">
        <v>-3.04</v>
      </c>
      <c r="I76">
        <v>-2.76</v>
      </c>
      <c r="J76">
        <v>-2.73</v>
      </c>
      <c r="K76">
        <v>-2.4500000000000002</v>
      </c>
      <c r="L76">
        <v>-2.48</v>
      </c>
      <c r="M76">
        <v>-2.39</v>
      </c>
    </row>
    <row r="77" spans="3:13">
      <c r="C77" s="1">
        <v>11</v>
      </c>
      <c r="D77">
        <v>-1.97</v>
      </c>
      <c r="E77">
        <v>-2.31</v>
      </c>
      <c r="F77">
        <v>-2.54</v>
      </c>
      <c r="G77">
        <v>-2.69</v>
      </c>
      <c r="H77">
        <v>-2.75</v>
      </c>
      <c r="I77">
        <v>-2.31</v>
      </c>
      <c r="J77">
        <v>-2.42</v>
      </c>
      <c r="K77">
        <v>-2.4900000000000002</v>
      </c>
      <c r="L77">
        <v>-2.19</v>
      </c>
      <c r="M77">
        <v>-2.25</v>
      </c>
    </row>
    <row r="78" spans="3:13">
      <c r="C78" s="1">
        <v>12</v>
      </c>
      <c r="D78">
        <v>-2.04</v>
      </c>
      <c r="E78">
        <v>-2.2799999999999998</v>
      </c>
      <c r="F78">
        <v>-2.33</v>
      </c>
      <c r="G78">
        <v>-2.87</v>
      </c>
      <c r="H78">
        <v>-3</v>
      </c>
      <c r="I78">
        <v>-2.71</v>
      </c>
      <c r="J78">
        <v>-2.69</v>
      </c>
      <c r="K78">
        <v>-2.4</v>
      </c>
      <c r="L78">
        <v>-2.4500000000000002</v>
      </c>
      <c r="M78">
        <v>-2.33</v>
      </c>
    </row>
    <row r="79" spans="3:13">
      <c r="C79" s="1">
        <v>13</v>
      </c>
      <c r="D79">
        <v>-2.0699999999999998</v>
      </c>
      <c r="E79">
        <v>-2.27</v>
      </c>
      <c r="F79">
        <v>-2.5099999999999998</v>
      </c>
      <c r="G79">
        <v>-2.65</v>
      </c>
      <c r="H79">
        <v>-2.71</v>
      </c>
      <c r="I79">
        <v>-2.2999999999999998</v>
      </c>
      <c r="J79">
        <v>-2.37</v>
      </c>
      <c r="K79">
        <v>-2.42</v>
      </c>
      <c r="L79">
        <v>-2.23</v>
      </c>
      <c r="M79">
        <v>-2.46</v>
      </c>
    </row>
    <row r="80" spans="3:13">
      <c r="C80" s="1">
        <v>14</v>
      </c>
      <c r="D80">
        <v>-1.99</v>
      </c>
      <c r="E80">
        <v>-2.2400000000000002</v>
      </c>
      <c r="F80">
        <v>-2.36</v>
      </c>
      <c r="G80">
        <v>-2.87</v>
      </c>
      <c r="H80">
        <v>-3.04</v>
      </c>
      <c r="I80">
        <v>-2.78</v>
      </c>
      <c r="J80">
        <v>-2.8</v>
      </c>
      <c r="K80">
        <v>-2.52</v>
      </c>
      <c r="L80">
        <v>-2.4900000000000002</v>
      </c>
      <c r="M80">
        <v>-2.41</v>
      </c>
    </row>
    <row r="81" spans="3:13">
      <c r="C81" s="1">
        <v>15</v>
      </c>
      <c r="D81">
        <v>-2.0699999999999998</v>
      </c>
      <c r="E81">
        <v>-2.2599999999999998</v>
      </c>
      <c r="F81">
        <v>-2.56</v>
      </c>
      <c r="G81">
        <v>-2.68</v>
      </c>
      <c r="H81">
        <v>-2.76</v>
      </c>
      <c r="I81">
        <v>-2.39</v>
      </c>
      <c r="J81">
        <v>-2.39</v>
      </c>
      <c r="K81">
        <v>-2.4</v>
      </c>
      <c r="L81">
        <v>-2.2000000000000002</v>
      </c>
      <c r="M81">
        <v>-2.25</v>
      </c>
    </row>
    <row r="82" spans="3:13">
      <c r="C82" s="1">
        <v>16</v>
      </c>
      <c r="D82">
        <v>-2.02</v>
      </c>
      <c r="E82">
        <v>-2.29</v>
      </c>
      <c r="F82">
        <v>-2.37</v>
      </c>
      <c r="G82">
        <v>-2.9</v>
      </c>
      <c r="H82">
        <v>-3.03</v>
      </c>
      <c r="I82">
        <v>-2.75</v>
      </c>
      <c r="J82">
        <v>-2.67</v>
      </c>
      <c r="K82">
        <v>-2.46</v>
      </c>
      <c r="L82">
        <v>-2.48</v>
      </c>
      <c r="M82">
        <v>-2.38</v>
      </c>
    </row>
    <row r="83" spans="3:13">
      <c r="C83" s="1">
        <v>17</v>
      </c>
      <c r="D83">
        <v>-2.09</v>
      </c>
      <c r="E83">
        <v>-2.2999999999999998</v>
      </c>
      <c r="F83">
        <v>-2.56</v>
      </c>
      <c r="G83">
        <v>-2.65</v>
      </c>
      <c r="H83">
        <v>-2.73</v>
      </c>
      <c r="I83">
        <v>-2.33</v>
      </c>
      <c r="J83">
        <v>-2.39</v>
      </c>
      <c r="K83">
        <v>-2.4500000000000002</v>
      </c>
      <c r="L83">
        <v>-2.21</v>
      </c>
      <c r="M83">
        <v>-2.29</v>
      </c>
    </row>
    <row r="84" spans="3:13">
      <c r="C84" s="1">
        <v>18</v>
      </c>
      <c r="D84">
        <v>-2.04</v>
      </c>
      <c r="E84">
        <v>-2.2999999999999998</v>
      </c>
      <c r="F84">
        <v>-2.35</v>
      </c>
      <c r="G84">
        <v>-2.89</v>
      </c>
      <c r="H84">
        <v>-3.03</v>
      </c>
      <c r="I84">
        <v>-2.78</v>
      </c>
      <c r="J84">
        <v>-2.76</v>
      </c>
      <c r="K84">
        <v>-2.44</v>
      </c>
      <c r="L84">
        <v>-2.5</v>
      </c>
      <c r="M84">
        <v>-2.37</v>
      </c>
    </row>
    <row r="85" spans="3:13">
      <c r="C85" s="1">
        <v>19</v>
      </c>
      <c r="D85">
        <v>-2</v>
      </c>
      <c r="E85">
        <v>-2.31</v>
      </c>
      <c r="F85">
        <v>-2.5499999999999998</v>
      </c>
      <c r="G85">
        <v>-2.73</v>
      </c>
      <c r="H85">
        <v>-2.77</v>
      </c>
      <c r="I85">
        <v>-2.36</v>
      </c>
      <c r="J85">
        <v>-2.42</v>
      </c>
      <c r="K85">
        <v>-2.4700000000000002</v>
      </c>
      <c r="L85">
        <v>-2.19</v>
      </c>
      <c r="M85">
        <v>-2.29</v>
      </c>
    </row>
    <row r="86" spans="3:13">
      <c r="C86" s="1">
        <v>20</v>
      </c>
      <c r="D86">
        <v>-1.95</v>
      </c>
      <c r="E86">
        <v>-2.2599999999999998</v>
      </c>
      <c r="F86">
        <v>-2.36</v>
      </c>
      <c r="G86">
        <v>-2.9</v>
      </c>
      <c r="H86">
        <v>-3.09</v>
      </c>
      <c r="I86">
        <v>-2.8</v>
      </c>
      <c r="J86">
        <v>-2.83</v>
      </c>
      <c r="K86">
        <v>-2.5299999999999998</v>
      </c>
      <c r="L86">
        <v>-2.4700000000000002</v>
      </c>
      <c r="M86">
        <v>-2.4</v>
      </c>
    </row>
    <row r="87" spans="3:13">
      <c r="C87" s="19" t="s">
        <v>29</v>
      </c>
      <c r="D87" s="18">
        <f>SUBTOTAL(101,D67:D86)</f>
        <v>-2.0324999999999998</v>
      </c>
      <c r="E87" s="18">
        <f t="shared" ref="E87:M87" si="3">SUBTOTAL(101,E67:E86)</f>
        <v>-2.2794999999999996</v>
      </c>
      <c r="F87" s="18">
        <f t="shared" si="3"/>
        <v>-2.4394999999999998</v>
      </c>
      <c r="G87" s="18">
        <f t="shared" si="3"/>
        <v>-2.7894999999999994</v>
      </c>
      <c r="H87" s="18">
        <f t="shared" si="3"/>
        <v>-2.8920000000000003</v>
      </c>
      <c r="I87" s="18">
        <f t="shared" si="3"/>
        <v>-2.5609999999999995</v>
      </c>
      <c r="J87" s="18">
        <f t="shared" si="3"/>
        <v>-2.5659999999999998</v>
      </c>
      <c r="K87" s="18">
        <f t="shared" si="3"/>
        <v>-2.452</v>
      </c>
      <c r="L87" s="18">
        <f t="shared" si="3"/>
        <v>-2.35</v>
      </c>
      <c r="M87" s="18">
        <f t="shared" si="3"/>
        <v>-2.3449999999999998</v>
      </c>
    </row>
    <row r="88" spans="3:13">
      <c r="C88" s="19" t="s">
        <v>12</v>
      </c>
      <c r="D88" s="18">
        <f>STDEV(D67:D86)</f>
        <v>6.0946482131539387E-2</v>
      </c>
      <c r="E88" s="18">
        <f t="shared" ref="E88:M88" si="4">STDEV(E67:E86)</f>
        <v>3.1030545223087909E-2</v>
      </c>
      <c r="F88" s="18">
        <f t="shared" si="4"/>
        <v>0.10328677502341665</v>
      </c>
      <c r="G88" s="18">
        <f t="shared" si="4"/>
        <v>0.11459195342378087</v>
      </c>
      <c r="H88" s="18">
        <f t="shared" si="4"/>
        <v>0.15129615433244911</v>
      </c>
      <c r="I88" s="18">
        <f t="shared" si="4"/>
        <v>0.22393373079881165</v>
      </c>
      <c r="J88" s="18">
        <f t="shared" si="4"/>
        <v>0.16655645478809758</v>
      </c>
      <c r="K88" s="18">
        <f t="shared" si="4"/>
        <v>5.0638034384395278E-2</v>
      </c>
      <c r="L88" s="18">
        <f t="shared" si="4"/>
        <v>0.14245959722709395</v>
      </c>
      <c r="M88" s="18">
        <f t="shared" si="4"/>
        <v>6.3287148441812893E-2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4:Y63"/>
  <sheetViews>
    <sheetView topLeftCell="B71" zoomScaleNormal="100" workbookViewId="0">
      <selection activeCell="O82" sqref="O82"/>
    </sheetView>
  </sheetViews>
  <sheetFormatPr baseColWidth="10" defaultRowHeight="15"/>
  <cols>
    <col min="25" max="25" width="11.5703125" customWidth="1"/>
  </cols>
  <sheetData>
    <row r="4" spans="3:25" ht="18.75">
      <c r="F4" s="22" t="s">
        <v>34</v>
      </c>
      <c r="G4" s="22"/>
      <c r="H4" s="23"/>
      <c r="S4" s="1" t="s">
        <v>55</v>
      </c>
    </row>
    <row r="5" spans="3:25">
      <c r="C5" s="20" t="s">
        <v>30</v>
      </c>
      <c r="D5" s="21" t="s">
        <v>36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3" t="s">
        <v>45</v>
      </c>
      <c r="O5" s="20" t="s">
        <v>30</v>
      </c>
      <c r="P5" s="21" t="s">
        <v>1</v>
      </c>
      <c r="Q5" s="21" t="s">
        <v>2</v>
      </c>
      <c r="R5" s="21" t="s">
        <v>3</v>
      </c>
      <c r="S5" s="21" t="s">
        <v>4</v>
      </c>
      <c r="T5" s="21" t="s">
        <v>5</v>
      </c>
      <c r="U5" s="21" t="s">
        <v>6</v>
      </c>
      <c r="V5" s="21" t="s">
        <v>7</v>
      </c>
      <c r="W5" s="21" t="s">
        <v>8</v>
      </c>
      <c r="X5" s="21" t="s">
        <v>9</v>
      </c>
      <c r="Y5" s="3" t="s">
        <v>10</v>
      </c>
    </row>
    <row r="6" spans="3:25">
      <c r="C6" s="1" t="s">
        <v>31</v>
      </c>
      <c r="D6">
        <v>0.24575126492151839</v>
      </c>
      <c r="E6">
        <v>0.27095348212134901</v>
      </c>
      <c r="F6">
        <v>0.19027611515899726</v>
      </c>
      <c r="G6">
        <v>1.9841477024816312E-2</v>
      </c>
      <c r="H6">
        <v>2.3597502097958335E-2</v>
      </c>
      <c r="I6">
        <v>2.8335397241649171E-2</v>
      </c>
      <c r="J6">
        <v>3.1834274809261667E-2</v>
      </c>
      <c r="K6">
        <v>0.14628289103831021</v>
      </c>
      <c r="L6">
        <v>0.26684117097313848</v>
      </c>
      <c r="M6">
        <v>0.18101759146848873</v>
      </c>
      <c r="O6" s="1" t="s">
        <v>50</v>
      </c>
      <c r="P6" s="28">
        <v>0.12</v>
      </c>
      <c r="Q6" s="29">
        <v>0.13</v>
      </c>
      <c r="R6" s="29">
        <v>0.09</v>
      </c>
      <c r="S6" s="30">
        <v>0.01</v>
      </c>
      <c r="T6" s="29">
        <v>1.2E-2</v>
      </c>
      <c r="U6" s="29">
        <v>1.4E-2</v>
      </c>
      <c r="V6" s="29">
        <v>1.4999999999999999E-2</v>
      </c>
      <c r="W6" s="29">
        <v>7.0000000000000007E-2</v>
      </c>
      <c r="X6" s="29">
        <v>0.13</v>
      </c>
      <c r="Y6" s="31">
        <v>0.09</v>
      </c>
    </row>
    <row r="7" spans="3:25">
      <c r="C7" s="1" t="s">
        <v>25</v>
      </c>
      <c r="D7">
        <v>0.27653637811516296</v>
      </c>
      <c r="E7">
        <v>0.23988154971722386</v>
      </c>
      <c r="F7">
        <v>0.12647030023727018</v>
      </c>
      <c r="G7">
        <v>2.4899799195977301E-2</v>
      </c>
      <c r="H7">
        <v>3.2606102108912703E-2</v>
      </c>
      <c r="I7">
        <v>2.4809802816416617E-2</v>
      </c>
      <c r="J7">
        <v>2.881885347805227E-2</v>
      </c>
      <c r="K7">
        <v>0.2016093147388629</v>
      </c>
      <c r="L7">
        <v>0.19285664160335861</v>
      </c>
      <c r="M7">
        <v>0.21902355076446389</v>
      </c>
      <c r="O7" s="1" t="s">
        <v>49</v>
      </c>
      <c r="P7" s="32">
        <v>0.13</v>
      </c>
      <c r="Q7" s="33">
        <v>0.38</v>
      </c>
      <c r="R7" s="33">
        <v>-0.12</v>
      </c>
      <c r="S7" s="33">
        <v>-7.3999999999999996E-2</v>
      </c>
      <c r="T7" s="33">
        <v>-0.23100000000000001</v>
      </c>
      <c r="U7" s="33">
        <v>-0.27400000000000002</v>
      </c>
      <c r="V7" s="33">
        <v>-0.23200000000000001</v>
      </c>
      <c r="W7" s="33">
        <v>-1.06</v>
      </c>
      <c r="X7" s="33">
        <v>-0.38</v>
      </c>
      <c r="Y7" s="34">
        <v>-0.43</v>
      </c>
    </row>
    <row r="8" spans="3:25">
      <c r="C8" s="12" t="s">
        <v>32</v>
      </c>
      <c r="D8">
        <v>0.12143332586888554</v>
      </c>
      <c r="E8">
        <v>0.15094352377104689</v>
      </c>
      <c r="F8">
        <v>8.6235601391585134E-2</v>
      </c>
      <c r="G8">
        <v>3.1867323637065369E-2</v>
      </c>
      <c r="H8">
        <v>2.5526044491233284E-2</v>
      </c>
      <c r="I8">
        <v>3.8099592482970492E-2</v>
      </c>
      <c r="J8">
        <v>3.3308762874212805E-2</v>
      </c>
      <c r="K8">
        <v>0.11520576557209559</v>
      </c>
      <c r="L8">
        <v>0.23059362751956444</v>
      </c>
      <c r="M8">
        <v>0.21598915664790441</v>
      </c>
      <c r="O8" s="1" t="s">
        <v>51</v>
      </c>
      <c r="P8" s="1">
        <v>0.13</v>
      </c>
      <c r="Q8" s="1">
        <v>0.12</v>
      </c>
      <c r="R8" s="1">
        <v>0.06</v>
      </c>
      <c r="S8" s="1">
        <v>1.2E-2</v>
      </c>
      <c r="T8" s="1">
        <v>1.6E-2</v>
      </c>
      <c r="U8" s="1">
        <v>1.2E-2</v>
      </c>
      <c r="V8" s="1">
        <v>1.4E-2</v>
      </c>
      <c r="W8" s="26">
        <v>0.1</v>
      </c>
      <c r="X8" s="26">
        <v>0.1</v>
      </c>
      <c r="Y8" s="1">
        <v>0.11</v>
      </c>
    </row>
    <row r="9" spans="3:25">
      <c r="C9" s="12" t="s">
        <v>33</v>
      </c>
      <c r="D9">
        <v>0.14475023861447475</v>
      </c>
      <c r="E9">
        <v>0.15401298646542766</v>
      </c>
      <c r="F9">
        <v>8.7141747805092262E-2</v>
      </c>
      <c r="G9">
        <v>2.6137289353275334E-2</v>
      </c>
      <c r="H9">
        <v>6.366028258614094E-2</v>
      </c>
      <c r="I9">
        <v>7.1884410139143637E-2</v>
      </c>
      <c r="J9">
        <v>4.6052030071259679E-2</v>
      </c>
      <c r="K9">
        <v>0.14869962658785785</v>
      </c>
      <c r="L9">
        <v>0.29006532839490162</v>
      </c>
      <c r="M9">
        <v>0.40218187820672957</v>
      </c>
      <c r="O9" s="12" t="s">
        <v>49</v>
      </c>
      <c r="P9" s="1">
        <v>1.27</v>
      </c>
      <c r="Q9" s="1">
        <v>0.62</v>
      </c>
      <c r="R9" s="1">
        <v>0.03</v>
      </c>
      <c r="S9" s="1">
        <v>-0.10100000000000001</v>
      </c>
      <c r="T9" s="25">
        <v>-0.34</v>
      </c>
      <c r="U9" s="1">
        <v>-0.39600000000000002</v>
      </c>
      <c r="V9" s="1">
        <v>-0.251</v>
      </c>
      <c r="W9" s="1">
        <v>-0.84</v>
      </c>
      <c r="X9" s="1">
        <v>-0.01</v>
      </c>
      <c r="Y9" s="26">
        <v>0.7</v>
      </c>
    </row>
    <row r="10" spans="3:25">
      <c r="C10" s="12" t="s">
        <v>56</v>
      </c>
      <c r="O10" s="1" t="s">
        <v>52</v>
      </c>
      <c r="P10" s="1">
        <v>0.06</v>
      </c>
      <c r="Q10" s="1">
        <v>0.08</v>
      </c>
      <c r="R10" s="1">
        <v>0.05</v>
      </c>
      <c r="S10" s="1">
        <v>1.4999999999999999E-2</v>
      </c>
      <c r="T10" s="1">
        <v>1.2E-2</v>
      </c>
      <c r="U10" s="1">
        <v>1.7999999999999999E-2</v>
      </c>
      <c r="V10" s="1">
        <v>1.6E-2</v>
      </c>
      <c r="W10" s="1">
        <v>0.06</v>
      </c>
      <c r="X10" s="1">
        <v>0.11</v>
      </c>
      <c r="Y10" s="1">
        <v>0.11</v>
      </c>
    </row>
    <row r="11" spans="3:25">
      <c r="C11" s="1" t="s">
        <v>31</v>
      </c>
      <c r="D11">
        <v>0.246</v>
      </c>
      <c r="E11">
        <v>0.27100000000000002</v>
      </c>
      <c r="F11" s="25">
        <v>0.19</v>
      </c>
      <c r="G11" s="25">
        <v>0.02</v>
      </c>
      <c r="H11" s="1">
        <v>2.4E-2</v>
      </c>
      <c r="I11" s="1">
        <v>2.8000000000000001E-2</v>
      </c>
      <c r="J11" s="1">
        <v>3.2000000000000001E-2</v>
      </c>
      <c r="K11" s="1">
        <v>0.14599999999999999</v>
      </c>
      <c r="L11" s="1">
        <v>0.26700000000000002</v>
      </c>
      <c r="M11" s="1">
        <v>0.18099999999999999</v>
      </c>
      <c r="O11" s="12" t="s">
        <v>49</v>
      </c>
      <c r="P11" s="1">
        <v>2.54</v>
      </c>
      <c r="Q11" s="1">
        <v>1.1100000000000001</v>
      </c>
      <c r="R11" s="1">
        <v>0.31</v>
      </c>
      <c r="S11" s="1">
        <v>-0.11600000000000001</v>
      </c>
      <c r="T11" s="1">
        <v>-0.439</v>
      </c>
      <c r="U11" s="1">
        <v>-0.48099999999999998</v>
      </c>
      <c r="V11" s="1">
        <v>-0.23400000000000001</v>
      </c>
      <c r="W11" s="1">
        <v>-0.56000000000000005</v>
      </c>
      <c r="X11" s="1">
        <v>0.46</v>
      </c>
      <c r="Y11" s="1">
        <v>1.98</v>
      </c>
    </row>
    <row r="12" spans="3:25">
      <c r="C12" s="1" t="s">
        <v>25</v>
      </c>
      <c r="D12">
        <v>0.77700000000000002</v>
      </c>
      <c r="E12" s="25">
        <v>0.24</v>
      </c>
      <c r="F12">
        <v>0.126</v>
      </c>
      <c r="G12">
        <v>2.5000000000000001E-2</v>
      </c>
      <c r="H12">
        <v>3.3000000000000002E-2</v>
      </c>
      <c r="I12">
        <v>2.5000000000000001E-2</v>
      </c>
      <c r="J12">
        <v>2.9000000000000001E-2</v>
      </c>
      <c r="K12">
        <v>0.20200000000000001</v>
      </c>
      <c r="L12">
        <v>0.193</v>
      </c>
      <c r="M12">
        <v>0.219</v>
      </c>
      <c r="O12" s="1" t="s">
        <v>27</v>
      </c>
      <c r="P12" s="1">
        <v>7.0000000000000007E-2</v>
      </c>
      <c r="Q12" s="1">
        <v>0.08</v>
      </c>
      <c r="R12" s="1">
        <v>0.05</v>
      </c>
      <c r="S12" s="1">
        <v>1.2999999999999999E-2</v>
      </c>
      <c r="T12" s="1">
        <v>0.03</v>
      </c>
      <c r="U12" s="1">
        <v>0.04</v>
      </c>
      <c r="V12" s="1">
        <v>2.1999999999999999E-2</v>
      </c>
      <c r="W12" s="1">
        <v>7.0000000000000007E-2</v>
      </c>
      <c r="X12" s="1">
        <v>0.14000000000000001</v>
      </c>
      <c r="Y12" s="1">
        <v>0.19</v>
      </c>
    </row>
    <row r="13" spans="3:25">
      <c r="C13" s="12" t="s">
        <v>32</v>
      </c>
      <c r="D13">
        <v>0.121</v>
      </c>
      <c r="E13">
        <v>0.151</v>
      </c>
      <c r="F13">
        <v>8.5999999999999993E-2</v>
      </c>
      <c r="G13">
        <v>3.2000000000000001E-2</v>
      </c>
      <c r="H13">
        <v>2.5999999999999999E-2</v>
      </c>
      <c r="I13">
        <v>3.7999999999999999E-2</v>
      </c>
      <c r="J13">
        <v>3.3000000000000002E-2</v>
      </c>
      <c r="K13">
        <v>0.115</v>
      </c>
      <c r="L13">
        <v>0.23100000000000001</v>
      </c>
      <c r="M13">
        <v>0.216</v>
      </c>
      <c r="O13" s="1" t="s">
        <v>49</v>
      </c>
      <c r="P13" s="1">
        <v>4.33</v>
      </c>
      <c r="Q13" s="1">
        <v>1.49</v>
      </c>
      <c r="R13" s="1">
        <v>0.45</v>
      </c>
      <c r="S13" s="1">
        <v>-7.0999999999999994E-2</v>
      </c>
      <c r="T13" s="1">
        <v>-0.37</v>
      </c>
      <c r="U13" s="1">
        <v>-0.35</v>
      </c>
      <c r="V13" s="1">
        <v>-0.151</v>
      </c>
      <c r="W13" s="1">
        <v>-0.31</v>
      </c>
      <c r="X13" s="1">
        <v>1.08</v>
      </c>
      <c r="Y13" s="1">
        <v>3.76</v>
      </c>
    </row>
    <row r="14" spans="3:25">
      <c r="C14" s="12" t="s">
        <v>33</v>
      </c>
      <c r="D14">
        <v>0.14499999999999999</v>
      </c>
      <c r="E14">
        <v>0.154</v>
      </c>
      <c r="F14">
        <v>8.6999999999999994E-2</v>
      </c>
      <c r="G14">
        <v>2.5999999999999999E-2</v>
      </c>
      <c r="H14">
        <v>6.4000000000000001E-2</v>
      </c>
      <c r="I14">
        <v>7.1999999999999995E-2</v>
      </c>
      <c r="J14">
        <v>4.5999999999999999E-2</v>
      </c>
      <c r="K14">
        <v>0.14899999999999999</v>
      </c>
      <c r="L14" s="25">
        <v>0.28999999999999998</v>
      </c>
      <c r="M14">
        <v>0.40200000000000002</v>
      </c>
    </row>
    <row r="17" spans="5:25">
      <c r="S17" s="1" t="s">
        <v>54</v>
      </c>
      <c r="V17" s="1" t="s">
        <v>56</v>
      </c>
    </row>
    <row r="18" spans="5:25">
      <c r="O18" s="20" t="s">
        <v>30</v>
      </c>
      <c r="P18" s="21" t="s">
        <v>36</v>
      </c>
      <c r="Q18" s="21" t="s">
        <v>37</v>
      </c>
      <c r="R18" s="21" t="s">
        <v>38</v>
      </c>
      <c r="S18" s="21" t="s">
        <v>39</v>
      </c>
      <c r="T18" s="21" t="s">
        <v>40</v>
      </c>
      <c r="U18" s="21" t="s">
        <v>41</v>
      </c>
      <c r="V18" s="21" t="s">
        <v>42</v>
      </c>
      <c r="W18" s="21" t="s">
        <v>43</v>
      </c>
      <c r="X18" s="21" t="s">
        <v>44</v>
      </c>
      <c r="Y18" s="3" t="s">
        <v>45</v>
      </c>
    </row>
    <row r="19" spans="5:25">
      <c r="O19" s="1" t="s">
        <v>31</v>
      </c>
      <c r="P19" s="32">
        <v>0.13</v>
      </c>
      <c r="Q19" s="33">
        <v>0.38</v>
      </c>
      <c r="R19" s="33">
        <v>-0.12</v>
      </c>
      <c r="S19" s="33">
        <v>-7.3999999999999996E-2</v>
      </c>
      <c r="T19" s="33">
        <v>-0.23100000000000001</v>
      </c>
      <c r="U19" s="33">
        <v>-0.27400000000000002</v>
      </c>
      <c r="V19" s="33">
        <v>-0.23200000000000001</v>
      </c>
      <c r="W19" s="33">
        <v>-1.06</v>
      </c>
      <c r="X19" s="33">
        <v>-0.38</v>
      </c>
      <c r="Y19" s="34">
        <v>-0.43</v>
      </c>
    </row>
    <row r="20" spans="5:25">
      <c r="O20" s="1" t="s">
        <v>25</v>
      </c>
      <c r="P20" s="1">
        <v>1.27</v>
      </c>
      <c r="Q20" s="1">
        <v>0.62</v>
      </c>
      <c r="R20" s="1">
        <v>0.03</v>
      </c>
      <c r="S20" s="1">
        <v>-0.10100000000000001</v>
      </c>
      <c r="T20" s="25">
        <v>-0.34</v>
      </c>
      <c r="U20" s="1">
        <v>-0.39600000000000002</v>
      </c>
      <c r="V20" s="1">
        <v>-0.251</v>
      </c>
      <c r="W20" s="1">
        <v>-0.84</v>
      </c>
      <c r="X20" s="1">
        <v>-0.01</v>
      </c>
      <c r="Y20" s="26">
        <v>0.7</v>
      </c>
    </row>
    <row r="21" spans="5:25">
      <c r="O21" s="12" t="s">
        <v>32</v>
      </c>
      <c r="P21" s="1">
        <v>2.54</v>
      </c>
      <c r="Q21" s="1">
        <v>1.1100000000000001</v>
      </c>
      <c r="R21" s="1">
        <v>0.31</v>
      </c>
      <c r="S21" s="1">
        <v>-0.11600000000000001</v>
      </c>
      <c r="T21" s="1">
        <v>-0.439</v>
      </c>
      <c r="U21" s="1">
        <v>-0.48099999999999998</v>
      </c>
      <c r="V21" s="1">
        <v>-0.23400000000000001</v>
      </c>
      <c r="W21" s="1">
        <v>-0.56000000000000005</v>
      </c>
      <c r="X21" s="1">
        <v>0.46</v>
      </c>
      <c r="Y21" s="1">
        <v>1.98</v>
      </c>
    </row>
    <row r="22" spans="5:25">
      <c r="O22" s="12" t="s">
        <v>53</v>
      </c>
      <c r="P22" s="1">
        <v>4.33</v>
      </c>
      <c r="Q22" s="1">
        <v>1.49</v>
      </c>
      <c r="R22" s="1">
        <v>0.45</v>
      </c>
      <c r="S22" s="1">
        <v>-7.0999999999999994E-2</v>
      </c>
      <c r="T22" s="1">
        <v>-0.37</v>
      </c>
      <c r="U22" s="1">
        <v>-0.35</v>
      </c>
      <c r="V22" s="1">
        <v>-0.151</v>
      </c>
      <c r="W22" s="1">
        <v>-0.31</v>
      </c>
      <c r="X22" s="1">
        <v>1.08</v>
      </c>
      <c r="Y22" s="1">
        <v>3.76</v>
      </c>
    </row>
    <row r="25" spans="5:25">
      <c r="E25" s="1" t="s">
        <v>58</v>
      </c>
    </row>
    <row r="43" spans="5:23">
      <c r="W43" s="1" t="s">
        <v>57</v>
      </c>
    </row>
    <row r="48" spans="5:23">
      <c r="E48" s="1" t="s">
        <v>36</v>
      </c>
      <c r="F48" s="1" t="s">
        <v>37</v>
      </c>
      <c r="G48" s="1" t="s">
        <v>38</v>
      </c>
      <c r="H48" s="1" t="s">
        <v>39</v>
      </c>
      <c r="I48" s="1" t="s">
        <v>40</v>
      </c>
      <c r="J48" s="1" t="s">
        <v>41</v>
      </c>
      <c r="K48" s="1" t="s">
        <v>42</v>
      </c>
      <c r="L48" s="1" t="s">
        <v>43</v>
      </c>
      <c r="M48" s="1" t="s">
        <v>44</v>
      </c>
      <c r="N48" s="1" t="s">
        <v>45</v>
      </c>
    </row>
    <row r="49" spans="4:14">
      <c r="D49" s="1" t="s">
        <v>59</v>
      </c>
      <c r="E49">
        <v>0.12600000000000003</v>
      </c>
      <c r="F49">
        <v>0.375</v>
      </c>
      <c r="G49">
        <v>-0.10950000000000001</v>
      </c>
      <c r="H49">
        <v>-7.4000000000000024E-2</v>
      </c>
      <c r="I49">
        <v>-0.23100000000000004</v>
      </c>
      <c r="J49">
        <v>-0.27350000000000008</v>
      </c>
      <c r="K49">
        <v>-0.23149999999999998</v>
      </c>
      <c r="L49">
        <v>-1.0625</v>
      </c>
      <c r="M49">
        <v>-0.37600000000000006</v>
      </c>
      <c r="N49">
        <v>-0.42899999999999999</v>
      </c>
    </row>
    <row r="50" spans="4:14">
      <c r="D50" s="1" t="s">
        <v>60</v>
      </c>
      <c r="E50">
        <v>1.2725000000000002</v>
      </c>
      <c r="F50">
        <v>0.6180000000000001</v>
      </c>
      <c r="G50">
        <v>2.5000000000000001E-2</v>
      </c>
      <c r="H50">
        <v>-0.10100000000000002</v>
      </c>
      <c r="I50">
        <v>-0.33999999999999997</v>
      </c>
      <c r="J50">
        <v>-0.39549999999999996</v>
      </c>
      <c r="K50">
        <v>-0.25100000000000006</v>
      </c>
      <c r="L50">
        <v>-0.83599999999999997</v>
      </c>
      <c r="M50">
        <v>-1.3999999999999995E-2</v>
      </c>
      <c r="N50">
        <v>0.7034999999999999</v>
      </c>
    </row>
    <row r="51" spans="4:14">
      <c r="D51" s="1" t="s">
        <v>26</v>
      </c>
      <c r="E51">
        <v>2.5425000000000004</v>
      </c>
      <c r="F51">
        <v>1.1055000000000001</v>
      </c>
      <c r="G51">
        <v>0.30550000000000005</v>
      </c>
      <c r="H51">
        <v>-0.11550000000000002</v>
      </c>
      <c r="I51">
        <v>-0.43900000000000017</v>
      </c>
      <c r="J51">
        <v>-0.48099999999999998</v>
      </c>
      <c r="K51">
        <v>-0.23399999999999999</v>
      </c>
      <c r="L51">
        <v>-0.5625</v>
      </c>
      <c r="M51">
        <v>0.45549999999999996</v>
      </c>
      <c r="N51">
        <v>1.9775000000000003</v>
      </c>
    </row>
    <row r="52" spans="4:14">
      <c r="D52" s="1" t="s">
        <v>33</v>
      </c>
      <c r="E52">
        <v>4.3250000000000002</v>
      </c>
      <c r="F52">
        <v>1.494</v>
      </c>
      <c r="G52">
        <v>0.43600000000000005</v>
      </c>
      <c r="H52">
        <v>-7.1000000000000021E-2</v>
      </c>
      <c r="I52">
        <v>-0.37</v>
      </c>
      <c r="J52">
        <v>-0.34900000000000003</v>
      </c>
      <c r="K52">
        <v>-0.15050000000000002</v>
      </c>
      <c r="L52">
        <v>-0.31200000000000006</v>
      </c>
      <c r="M52">
        <v>1.083</v>
      </c>
      <c r="N52">
        <v>3.7634999999999996</v>
      </c>
    </row>
    <row r="60" spans="4:14">
      <c r="D60" s="1" t="s">
        <v>59</v>
      </c>
      <c r="E60">
        <v>0.24575126492151839</v>
      </c>
      <c r="F60">
        <v>0.27095348212134901</v>
      </c>
      <c r="G60">
        <v>0.19027611515899726</v>
      </c>
      <c r="H60">
        <v>1.9841477024816312E-2</v>
      </c>
      <c r="I60">
        <v>2.3597502097958335E-2</v>
      </c>
      <c r="J60">
        <v>2.8335397241649171E-2</v>
      </c>
      <c r="K60">
        <v>3.1834274809261667E-2</v>
      </c>
      <c r="L60">
        <v>0.14628289103831021</v>
      </c>
      <c r="M60">
        <v>0.26684117097313848</v>
      </c>
      <c r="N60">
        <v>0.18101759146848873</v>
      </c>
    </row>
    <row r="61" spans="4:14">
      <c r="D61" s="1" t="s">
        <v>60</v>
      </c>
      <c r="E61">
        <v>0.27653637811516296</v>
      </c>
      <c r="F61">
        <v>0.23988154971722386</v>
      </c>
      <c r="G61">
        <v>0.12647030023727018</v>
      </c>
      <c r="H61">
        <v>2.4899799195977301E-2</v>
      </c>
      <c r="I61">
        <v>3.2606102108912703E-2</v>
      </c>
      <c r="J61">
        <v>2.4809802816416617E-2</v>
      </c>
      <c r="K61">
        <v>2.881885347805227E-2</v>
      </c>
      <c r="L61">
        <v>0.2016093147388629</v>
      </c>
      <c r="M61">
        <v>0.19285664160335861</v>
      </c>
      <c r="N61">
        <v>0.21902355076446389</v>
      </c>
    </row>
    <row r="62" spans="4:14">
      <c r="D62" s="1" t="s">
        <v>26</v>
      </c>
      <c r="E62">
        <v>0.12143332586888554</v>
      </c>
      <c r="F62">
        <v>0.15094352377104689</v>
      </c>
      <c r="G62">
        <v>8.6235601391585134E-2</v>
      </c>
      <c r="H62">
        <v>3.1867323637065369E-2</v>
      </c>
      <c r="I62">
        <v>2.5526044491233284E-2</v>
      </c>
      <c r="J62">
        <v>3.8099592482970492E-2</v>
      </c>
      <c r="K62">
        <v>3.3308762874212805E-2</v>
      </c>
      <c r="L62">
        <v>0.11520576557209559</v>
      </c>
      <c r="M62">
        <v>0.23059362751956444</v>
      </c>
      <c r="N62">
        <v>0.21598915664790441</v>
      </c>
    </row>
    <row r="63" spans="4:14">
      <c r="D63" s="1" t="s">
        <v>33</v>
      </c>
      <c r="E63">
        <v>0.14475023861447475</v>
      </c>
      <c r="F63">
        <v>0.15401298646542766</v>
      </c>
      <c r="G63">
        <v>8.7141747805092262E-2</v>
      </c>
      <c r="H63">
        <v>2.6137289353275334E-2</v>
      </c>
      <c r="I63">
        <v>6.366028258614094E-2</v>
      </c>
      <c r="J63">
        <v>7.1884410139143637E-2</v>
      </c>
      <c r="K63">
        <v>4.6052030071259679E-2</v>
      </c>
      <c r="L63">
        <v>0.14869962658785785</v>
      </c>
      <c r="M63">
        <v>0.29006532839490162</v>
      </c>
      <c r="N63">
        <v>0.40218187820672957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27" workbookViewId="0">
      <selection activeCell="O8" sqref="O8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5:M71"/>
  <sheetViews>
    <sheetView tabSelected="1" topLeftCell="A22" workbookViewId="0">
      <selection activeCell="Q26" sqref="Q26"/>
    </sheetView>
  </sheetViews>
  <sheetFormatPr baseColWidth="10" defaultRowHeight="15"/>
  <sheetData>
    <row r="5" spans="2:13">
      <c r="B5" s="1" t="s">
        <v>68</v>
      </c>
      <c r="C5" t="s">
        <v>30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</row>
    <row r="6" spans="2:13">
      <c r="B6" s="1" t="s">
        <v>61</v>
      </c>
      <c r="C6" t="s">
        <v>59</v>
      </c>
      <c r="D6">
        <v>-0.78</v>
      </c>
      <c r="E6">
        <v>2.5999999999999999E-2</v>
      </c>
      <c r="F6">
        <v>-0.33</v>
      </c>
      <c r="G6">
        <v>-1.4E-2</v>
      </c>
      <c r="H6">
        <v>-0.127</v>
      </c>
      <c r="I6">
        <v>-0.22900000000000001</v>
      </c>
      <c r="J6">
        <v>-0.26500000000000001</v>
      </c>
      <c r="K6">
        <v>-0.73</v>
      </c>
      <c r="L6">
        <v>0.20899999999999999</v>
      </c>
      <c r="M6">
        <v>-0.2</v>
      </c>
    </row>
    <row r="7" spans="2:13" s="1" customFormat="1">
      <c r="B7" s="1" t="s">
        <v>62</v>
      </c>
      <c r="D7" s="32">
        <v>0.13</v>
      </c>
      <c r="E7" s="33">
        <v>0.38</v>
      </c>
      <c r="F7" s="33">
        <v>-0.12</v>
      </c>
      <c r="G7" s="33">
        <v>-7.3999999999999996E-2</v>
      </c>
      <c r="H7" s="33">
        <v>-0.23100000000000001</v>
      </c>
      <c r="I7" s="33">
        <v>-0.27400000000000002</v>
      </c>
      <c r="J7" s="33">
        <v>-0.23200000000000001</v>
      </c>
      <c r="K7" s="33">
        <v>-1.06</v>
      </c>
      <c r="L7" s="33">
        <v>-0.38</v>
      </c>
      <c r="M7" s="34">
        <v>-0.43</v>
      </c>
    </row>
    <row r="8" spans="2:13" s="1" customFormat="1">
      <c r="B8" s="1" t="s">
        <v>63</v>
      </c>
      <c r="D8" s="1">
        <f>0.78+0.13</f>
        <v>0.91</v>
      </c>
      <c r="E8" s="1">
        <f>0.35-0.026</f>
        <v>0.32399999999999995</v>
      </c>
      <c r="F8" s="1">
        <f>0.33-0.12</f>
        <v>0.21000000000000002</v>
      </c>
      <c r="G8" s="1">
        <f>0.074-0.014</f>
        <v>0.06</v>
      </c>
      <c r="H8" s="1">
        <f>0.231-0.127</f>
        <v>0.10400000000000001</v>
      </c>
      <c r="I8" s="1">
        <f>0.274-0.229</f>
        <v>4.5000000000000012E-2</v>
      </c>
      <c r="J8" s="1">
        <f>0.265-0.232</f>
        <v>3.3000000000000002E-2</v>
      </c>
      <c r="K8" s="1">
        <f>1.06-0.73</f>
        <v>0.33000000000000007</v>
      </c>
      <c r="L8" s="1">
        <f>0.38+0.209</f>
        <v>0.58899999999999997</v>
      </c>
      <c r="M8" s="1">
        <f>0.43-0.2</f>
        <v>0.22999999999999998</v>
      </c>
    </row>
    <row r="9" spans="2:13" s="1" customFormat="1">
      <c r="B9" s="1" t="s">
        <v>64</v>
      </c>
      <c r="D9" s="1" t="s">
        <v>66</v>
      </c>
      <c r="E9" s="1" t="s">
        <v>66</v>
      </c>
      <c r="F9" s="1" t="s">
        <v>66</v>
      </c>
      <c r="G9" s="1" t="s">
        <v>67</v>
      </c>
      <c r="H9" s="1" t="s">
        <v>67</v>
      </c>
      <c r="I9" s="1" t="s">
        <v>67</v>
      </c>
      <c r="J9" s="1" t="s">
        <v>66</v>
      </c>
      <c r="K9" s="1" t="s">
        <v>67</v>
      </c>
      <c r="L9" s="1" t="s">
        <v>67</v>
      </c>
      <c r="M9" s="1" t="s">
        <v>67</v>
      </c>
    </row>
    <row r="10" spans="2:13" s="1" customFormat="1">
      <c r="B10" s="1" t="s">
        <v>65</v>
      </c>
      <c r="M10" s="1">
        <f>AVERAGE(D8:M8)</f>
        <v>0.28349999999999997</v>
      </c>
    </row>
    <row r="11" spans="2:13">
      <c r="B11" s="1" t="s">
        <v>61</v>
      </c>
      <c r="C11" t="s">
        <v>60</v>
      </c>
      <c r="D11">
        <v>0.81</v>
      </c>
      <c r="E11">
        <v>0.33</v>
      </c>
      <c r="F11">
        <v>-0.14000000000000001</v>
      </c>
      <c r="G11">
        <v>-2.1999999999999999E-2</v>
      </c>
      <c r="H11">
        <v>-0.26800000000000002</v>
      </c>
      <c r="I11">
        <v>-0.375</v>
      </c>
      <c r="J11">
        <v>-0.28699999999999998</v>
      </c>
      <c r="K11">
        <v>-0.43</v>
      </c>
      <c r="L11">
        <v>0.63200000000000001</v>
      </c>
      <c r="M11">
        <v>1.19</v>
      </c>
    </row>
    <row r="12" spans="2:13" s="1" customFormat="1">
      <c r="B12" s="1" t="s">
        <v>62</v>
      </c>
      <c r="D12" s="1">
        <v>1.27</v>
      </c>
      <c r="E12" s="1">
        <v>0.62</v>
      </c>
      <c r="F12" s="1">
        <v>0.03</v>
      </c>
      <c r="G12" s="1">
        <v>-0.10100000000000001</v>
      </c>
      <c r="H12" s="25">
        <v>-0.34</v>
      </c>
      <c r="I12" s="1">
        <v>-0.39600000000000002</v>
      </c>
      <c r="J12" s="1">
        <v>-0.251</v>
      </c>
      <c r="K12" s="1">
        <v>-0.84</v>
      </c>
      <c r="L12" s="1">
        <v>-0.01</v>
      </c>
      <c r="M12" s="26">
        <v>0.7</v>
      </c>
    </row>
    <row r="13" spans="2:13" s="1" customFormat="1">
      <c r="B13" s="1" t="s">
        <v>63</v>
      </c>
      <c r="D13" s="1">
        <f>1.27-0.81</f>
        <v>0.45999999999999996</v>
      </c>
      <c r="E13" s="1">
        <f>0.62-0.33</f>
        <v>0.28999999999999998</v>
      </c>
      <c r="F13" s="1">
        <f>0.03+0.14</f>
        <v>0.17</v>
      </c>
      <c r="G13" s="1">
        <f>0.101-0.022</f>
        <v>7.9000000000000015E-2</v>
      </c>
      <c r="H13" s="1">
        <f>0.34-0.268</f>
        <v>7.2000000000000008E-2</v>
      </c>
      <c r="I13" s="1">
        <f>0.396-0.375</f>
        <v>2.1000000000000019E-2</v>
      </c>
      <c r="J13" s="1">
        <f>0.287-0.251</f>
        <v>3.5999999999999976E-2</v>
      </c>
      <c r="K13" s="1">
        <f>0.84-0.43</f>
        <v>0.41</v>
      </c>
      <c r="L13" s="1">
        <f>0.632+0.01</f>
        <v>0.64200000000000002</v>
      </c>
      <c r="M13" s="1">
        <f>1.19-0.7</f>
        <v>0.49</v>
      </c>
    </row>
    <row r="14" spans="2:13" s="1" customFormat="1">
      <c r="B14" s="1" t="s">
        <v>64</v>
      </c>
      <c r="D14" s="1" t="s">
        <v>66</v>
      </c>
      <c r="E14" s="1" t="s">
        <v>66</v>
      </c>
      <c r="F14" s="1" t="s">
        <v>66</v>
      </c>
      <c r="G14" s="1" t="s">
        <v>67</v>
      </c>
      <c r="H14" s="1" t="s">
        <v>67</v>
      </c>
      <c r="I14" s="1" t="s">
        <v>67</v>
      </c>
      <c r="J14" s="1" t="s">
        <v>66</v>
      </c>
      <c r="K14" s="1" t="s">
        <v>67</v>
      </c>
      <c r="L14" s="1" t="s">
        <v>67</v>
      </c>
      <c r="M14" s="1" t="s">
        <v>67</v>
      </c>
    </row>
    <row r="15" spans="2:13" s="1" customFormat="1">
      <c r="B15" s="1" t="s">
        <v>65</v>
      </c>
      <c r="M15" s="1">
        <f>AVERAGE(D13:M13)</f>
        <v>0.26700000000000002</v>
      </c>
    </row>
    <row r="16" spans="2:13">
      <c r="B16" s="1" t="s">
        <v>61</v>
      </c>
      <c r="C16" t="s">
        <v>26</v>
      </c>
      <c r="D16">
        <v>2.44</v>
      </c>
      <c r="E16">
        <v>0.93500000000000005</v>
      </c>
      <c r="F16">
        <v>0.215</v>
      </c>
      <c r="G16">
        <v>-4.9000000000000002E-2</v>
      </c>
      <c r="H16">
        <v>-0.42099999999999999</v>
      </c>
      <c r="I16">
        <v>-0.51</v>
      </c>
      <c r="J16">
        <v>-0.3</v>
      </c>
      <c r="K16">
        <v>-0.17</v>
      </c>
      <c r="L16">
        <v>1.1970000000000001</v>
      </c>
      <c r="M16">
        <v>2.84</v>
      </c>
    </row>
    <row r="17" spans="2:13" s="1" customFormat="1">
      <c r="B17" s="1" t="s">
        <v>62</v>
      </c>
      <c r="D17" s="1">
        <v>2.54</v>
      </c>
      <c r="E17" s="1">
        <v>1.1100000000000001</v>
      </c>
      <c r="F17" s="1">
        <v>0.31</v>
      </c>
      <c r="G17" s="1">
        <v>-0.11600000000000001</v>
      </c>
      <c r="H17" s="1">
        <v>-0.439</v>
      </c>
      <c r="I17" s="1">
        <v>-0.48099999999999998</v>
      </c>
      <c r="J17" s="1">
        <v>-0.23400000000000001</v>
      </c>
      <c r="K17" s="1">
        <v>-0.56000000000000005</v>
      </c>
      <c r="L17" s="1">
        <v>0.46</v>
      </c>
      <c r="M17" s="1">
        <v>1.98</v>
      </c>
    </row>
    <row r="18" spans="2:13" s="1" customFormat="1">
      <c r="B18" s="1" t="s">
        <v>63</v>
      </c>
      <c r="D18" s="1">
        <f>2.54-2.44</f>
        <v>0.10000000000000009</v>
      </c>
      <c r="E18" s="1">
        <f>1.11-0.935</f>
        <v>0.17500000000000004</v>
      </c>
      <c r="F18" s="1">
        <f>0.31-0.215</f>
        <v>9.5000000000000001E-2</v>
      </c>
      <c r="G18" s="1">
        <f>0.116-0.049</f>
        <v>6.7000000000000004E-2</v>
      </c>
      <c r="H18" s="1">
        <f>0.439-0.421</f>
        <v>1.8000000000000016E-2</v>
      </c>
      <c r="I18" s="1">
        <f>0.51-0.481</f>
        <v>2.9000000000000026E-2</v>
      </c>
      <c r="J18" s="1">
        <f>0.3-0.234</f>
        <v>6.5999999999999975E-2</v>
      </c>
      <c r="K18" s="1">
        <f>0.56-0.17</f>
        <v>0.39</v>
      </c>
      <c r="L18" s="1">
        <f>1.197-0.46</f>
        <v>0.7370000000000001</v>
      </c>
      <c r="M18" s="1">
        <f>2.84-1.98</f>
        <v>0.85999999999999988</v>
      </c>
    </row>
    <row r="19" spans="2:13" s="1" customFormat="1">
      <c r="B19" s="1" t="s">
        <v>64</v>
      </c>
      <c r="D19" s="1" t="s">
        <v>66</v>
      </c>
      <c r="E19" s="1" t="s">
        <v>66</v>
      </c>
      <c r="F19" s="1" t="s">
        <v>66</v>
      </c>
      <c r="G19" s="1" t="s">
        <v>67</v>
      </c>
      <c r="H19" s="1" t="s">
        <v>67</v>
      </c>
      <c r="I19" s="1" t="s">
        <v>66</v>
      </c>
      <c r="J19" s="1" t="s">
        <v>66</v>
      </c>
      <c r="K19" s="1" t="s">
        <v>67</v>
      </c>
      <c r="L19" s="1" t="s">
        <v>67</v>
      </c>
      <c r="M19" s="1" t="s">
        <v>67</v>
      </c>
    </row>
    <row r="20" spans="2:13" s="1" customFormat="1">
      <c r="B20" s="1" t="s">
        <v>65</v>
      </c>
      <c r="M20" s="1">
        <f>AVERAGE(D18:M18)</f>
        <v>0.25369999999999998</v>
      </c>
    </row>
    <row r="21" spans="2:13">
      <c r="B21" s="1" t="s">
        <v>61</v>
      </c>
      <c r="C21" t="s">
        <v>27</v>
      </c>
      <c r="D21">
        <v>2.524</v>
      </c>
      <c r="E21">
        <v>0.85599999999999998</v>
      </c>
      <c r="F21">
        <v>0.13700000000000001</v>
      </c>
      <c r="G21">
        <v>-6.0999999999999999E-2</v>
      </c>
      <c r="H21">
        <v>-0.28000000000000003</v>
      </c>
      <c r="I21">
        <v>-0.33100000000000002</v>
      </c>
      <c r="J21">
        <v>-0.25700000000000001</v>
      </c>
      <c r="K21">
        <v>-0.11</v>
      </c>
      <c r="L21">
        <v>1.3</v>
      </c>
      <c r="M21">
        <v>3.8</v>
      </c>
    </row>
    <row r="22" spans="2:13" s="1" customFormat="1">
      <c r="B22" s="1" t="s">
        <v>62</v>
      </c>
      <c r="D22" s="1">
        <v>4.33</v>
      </c>
      <c r="E22" s="1">
        <v>1.49</v>
      </c>
      <c r="F22" s="1">
        <v>0.45</v>
      </c>
      <c r="G22" s="1">
        <v>-7.0999999999999994E-2</v>
      </c>
      <c r="H22" s="1">
        <v>-0.37</v>
      </c>
      <c r="I22" s="1">
        <v>-0.35</v>
      </c>
      <c r="J22" s="1">
        <v>-0.151</v>
      </c>
      <c r="K22" s="1">
        <v>-0.31</v>
      </c>
      <c r="L22" s="1">
        <v>1.08</v>
      </c>
      <c r="M22" s="1">
        <v>3.76</v>
      </c>
    </row>
    <row r="23" spans="2:13" s="1" customFormat="1">
      <c r="B23" s="1" t="s">
        <v>63</v>
      </c>
      <c r="D23" s="1">
        <f>4.33-2.524</f>
        <v>1.806</v>
      </c>
      <c r="E23" s="1">
        <f>1.49-0.856</f>
        <v>0.63400000000000001</v>
      </c>
      <c r="F23" s="1">
        <f>0.45-0.137</f>
        <v>0.313</v>
      </c>
      <c r="G23" s="1">
        <f>0.071-0.061</f>
        <v>9.999999999999995E-3</v>
      </c>
      <c r="H23" s="1">
        <f>0.37-0.28</f>
        <v>8.9999999999999969E-2</v>
      </c>
      <c r="I23" s="1">
        <f>0.35-0.331</f>
        <v>1.8999999999999961E-2</v>
      </c>
      <c r="J23" s="1">
        <f>0.251-0.151</f>
        <v>0.1</v>
      </c>
      <c r="K23" s="1">
        <f>0.31-0.11</f>
        <v>0.2</v>
      </c>
      <c r="L23" s="1">
        <f>1.3-1.08</f>
        <v>0.21999999999999997</v>
      </c>
      <c r="M23" s="1">
        <f>3.8-3.76</f>
        <v>4.0000000000000036E-2</v>
      </c>
    </row>
    <row r="24" spans="2:13" s="1" customFormat="1">
      <c r="B24" s="1" t="s">
        <v>64</v>
      </c>
      <c r="D24" s="1" t="s">
        <v>66</v>
      </c>
      <c r="E24" s="1" t="s">
        <v>66</v>
      </c>
      <c r="F24" s="1" t="s">
        <v>66</v>
      </c>
      <c r="G24" s="1" t="s">
        <v>67</v>
      </c>
      <c r="H24" s="1" t="s">
        <v>67</v>
      </c>
      <c r="I24" s="1" t="s">
        <v>67</v>
      </c>
      <c r="J24" s="1" t="s">
        <v>66</v>
      </c>
      <c r="K24" s="1" t="s">
        <v>67</v>
      </c>
      <c r="L24" s="1" t="s">
        <v>67</v>
      </c>
      <c r="M24" s="1" t="s">
        <v>67</v>
      </c>
    </row>
    <row r="25" spans="2:13">
      <c r="B25" s="1" t="s">
        <v>65</v>
      </c>
      <c r="M25">
        <f>AVERAGE(D23:M23)</f>
        <v>0.34320000000000006</v>
      </c>
    </row>
    <row r="26" spans="2:13">
      <c r="B26" s="1"/>
      <c r="G26" s="1" t="s">
        <v>78</v>
      </c>
    </row>
    <row r="30" spans="2:13">
      <c r="D30" s="1" t="s">
        <v>36</v>
      </c>
      <c r="E30" s="1" t="s">
        <v>37</v>
      </c>
      <c r="F30" s="1" t="s">
        <v>38</v>
      </c>
      <c r="G30" s="1" t="s">
        <v>39</v>
      </c>
      <c r="H30" s="1" t="s">
        <v>40</v>
      </c>
      <c r="I30" s="1" t="s">
        <v>41</v>
      </c>
      <c r="J30" s="1" t="s">
        <v>42</v>
      </c>
      <c r="K30" s="1" t="s">
        <v>43</v>
      </c>
      <c r="L30" s="1" t="s">
        <v>44</v>
      </c>
      <c r="M30" s="1" t="s">
        <v>45</v>
      </c>
    </row>
    <row r="31" spans="2:13">
      <c r="C31" s="1" t="s">
        <v>59</v>
      </c>
      <c r="D31">
        <v>0.91</v>
      </c>
      <c r="E31">
        <v>0.32400000000000001</v>
      </c>
      <c r="F31">
        <v>0.21</v>
      </c>
      <c r="G31">
        <v>-0.06</v>
      </c>
      <c r="H31">
        <v>-0.104</v>
      </c>
      <c r="I31">
        <v>-4.4999999999999998E-2</v>
      </c>
      <c r="J31">
        <v>3.3000000000000002E-2</v>
      </c>
      <c r="K31">
        <v>-0.33</v>
      </c>
      <c r="L31">
        <v>-0.58899999999999997</v>
      </c>
      <c r="M31">
        <v>-0.23</v>
      </c>
    </row>
    <row r="32" spans="2:13">
      <c r="C32" s="1" t="s">
        <v>60</v>
      </c>
      <c r="D32">
        <v>0.46</v>
      </c>
      <c r="E32">
        <v>0.28999999999999998</v>
      </c>
      <c r="F32">
        <v>0.17</v>
      </c>
      <c r="G32">
        <v>-7.9000000000000001E-2</v>
      </c>
      <c r="H32">
        <v>-7.1999999999999995E-2</v>
      </c>
      <c r="I32">
        <v>-2.1000000000000001E-2</v>
      </c>
      <c r="J32">
        <v>3.5999999999999997E-2</v>
      </c>
      <c r="K32">
        <v>-0.41</v>
      </c>
      <c r="L32">
        <v>-0.64200000000000002</v>
      </c>
      <c r="M32">
        <v>-0.49</v>
      </c>
    </row>
    <row r="33" spans="3:13">
      <c r="C33" s="1" t="s">
        <v>26</v>
      </c>
      <c r="D33">
        <v>0.1</v>
      </c>
      <c r="E33">
        <v>0.17499999999999999</v>
      </c>
      <c r="F33">
        <v>9.5000000000000001E-2</v>
      </c>
      <c r="G33">
        <v>-6.7000000000000004E-2</v>
      </c>
      <c r="H33">
        <v>-1.7999999999999999E-2</v>
      </c>
      <c r="I33">
        <v>2.9000000000000001E-2</v>
      </c>
      <c r="J33">
        <v>6.6000000000000003E-2</v>
      </c>
      <c r="K33">
        <v>-0.39</v>
      </c>
      <c r="L33">
        <v>-0.73699999999999999</v>
      </c>
      <c r="M33">
        <v>-0.86</v>
      </c>
    </row>
    <row r="34" spans="3:13">
      <c r="C34" s="1" t="s">
        <v>33</v>
      </c>
      <c r="D34">
        <v>1.806</v>
      </c>
      <c r="E34">
        <v>0.63400000000000001</v>
      </c>
      <c r="F34">
        <v>0.313</v>
      </c>
      <c r="G34">
        <v>-0.01</v>
      </c>
      <c r="H34">
        <v>-0.09</v>
      </c>
      <c r="I34">
        <v>-1.9E-2</v>
      </c>
      <c r="J34">
        <v>0.1</v>
      </c>
      <c r="K34">
        <v>-0.2</v>
      </c>
      <c r="L34">
        <v>-0.22</v>
      </c>
      <c r="M34">
        <v>-0.04</v>
      </c>
    </row>
    <row r="37" spans="3:13">
      <c r="G37" s="1" t="s">
        <v>69</v>
      </c>
    </row>
    <row r="38" spans="3:13">
      <c r="D38" s="1" t="s">
        <v>36</v>
      </c>
      <c r="E38" s="1" t="s">
        <v>37</v>
      </c>
      <c r="F38" s="1" t="s">
        <v>38</v>
      </c>
      <c r="G38" s="1" t="s">
        <v>39</v>
      </c>
      <c r="H38" s="1" t="s">
        <v>40</v>
      </c>
      <c r="I38" s="1" t="s">
        <v>41</v>
      </c>
      <c r="J38" s="1" t="s">
        <v>42</v>
      </c>
      <c r="K38" s="1" t="s">
        <v>43</v>
      </c>
      <c r="L38" s="1" t="s">
        <v>44</v>
      </c>
      <c r="M38" s="1" t="s">
        <v>45</v>
      </c>
    </row>
    <row r="39" spans="3:13">
      <c r="C39" s="1" t="s">
        <v>59</v>
      </c>
      <c r="D39">
        <v>0.13</v>
      </c>
      <c r="E39">
        <v>0.38</v>
      </c>
      <c r="F39">
        <v>-0.12</v>
      </c>
      <c r="G39">
        <v>-7.3999999999999996E-2</v>
      </c>
      <c r="H39">
        <v>-0.23100000000000001</v>
      </c>
      <c r="I39">
        <v>-0.27400000000000002</v>
      </c>
      <c r="J39">
        <v>-0.23200000000000001</v>
      </c>
      <c r="K39">
        <v>-1.06</v>
      </c>
      <c r="L39">
        <v>-0.38</v>
      </c>
      <c r="M39">
        <v>-0.43</v>
      </c>
    </row>
    <row r="40" spans="3:13">
      <c r="C40" s="1" t="s">
        <v>60</v>
      </c>
      <c r="D40">
        <v>1.27</v>
      </c>
      <c r="E40">
        <v>0.62</v>
      </c>
      <c r="F40">
        <v>0.03</v>
      </c>
      <c r="G40">
        <v>-0.10100000000000001</v>
      </c>
      <c r="H40">
        <v>-0.34</v>
      </c>
      <c r="I40">
        <v>-0.39600000000000002</v>
      </c>
      <c r="J40">
        <v>-0.251</v>
      </c>
      <c r="K40">
        <v>-0.84</v>
      </c>
      <c r="L40">
        <v>-0.01</v>
      </c>
      <c r="M40">
        <v>0.7</v>
      </c>
    </row>
    <row r="41" spans="3:13">
      <c r="C41" s="1" t="s">
        <v>26</v>
      </c>
      <c r="D41">
        <v>2.54</v>
      </c>
      <c r="E41">
        <v>1.1100000000000001</v>
      </c>
      <c r="F41">
        <v>0.31</v>
      </c>
      <c r="G41">
        <v>-0.11600000000000001</v>
      </c>
      <c r="H41">
        <v>-0.439</v>
      </c>
      <c r="I41">
        <v>-0.48099999999999998</v>
      </c>
      <c r="J41">
        <v>-0.23400000000000001</v>
      </c>
      <c r="K41">
        <v>-0.56000000000000005</v>
      </c>
      <c r="L41">
        <v>0.46</v>
      </c>
      <c r="M41">
        <v>1.98</v>
      </c>
    </row>
    <row r="42" spans="3:13">
      <c r="C42" s="1" t="s">
        <v>33</v>
      </c>
      <c r="D42">
        <v>4.33</v>
      </c>
      <c r="E42">
        <v>1.49</v>
      </c>
      <c r="F42">
        <v>0.45</v>
      </c>
      <c r="G42">
        <v>-7.0999999999999994E-2</v>
      </c>
      <c r="H42">
        <v>-0.37</v>
      </c>
      <c r="I42">
        <v>-0.35</v>
      </c>
      <c r="J42">
        <v>-0.151</v>
      </c>
      <c r="K42">
        <v>-0.31</v>
      </c>
      <c r="L42">
        <v>1.08</v>
      </c>
      <c r="M42">
        <v>3.76</v>
      </c>
    </row>
    <row r="45" spans="3:13">
      <c r="C45" s="1" t="s">
        <v>70</v>
      </c>
      <c r="D45" s="1">
        <f>0.78+0.13</f>
        <v>0.91</v>
      </c>
      <c r="E45" s="1">
        <f>0.35-0.026</f>
        <v>0.32399999999999995</v>
      </c>
      <c r="F45" s="1">
        <f>0.33-0.12</f>
        <v>0.21000000000000002</v>
      </c>
      <c r="G45" s="1">
        <v>0</v>
      </c>
      <c r="H45" s="1">
        <v>0</v>
      </c>
      <c r="I45" s="1">
        <v>0</v>
      </c>
      <c r="J45" s="1">
        <f>0.265-0.232</f>
        <v>3.3000000000000002E-2</v>
      </c>
      <c r="K45" s="1">
        <v>0</v>
      </c>
      <c r="L45" s="1">
        <v>0</v>
      </c>
      <c r="M45" s="1">
        <v>0</v>
      </c>
    </row>
    <row r="46" spans="3:13">
      <c r="C46" s="1"/>
      <c r="D46" s="1" t="s">
        <v>66</v>
      </c>
      <c r="E46" s="1" t="s">
        <v>66</v>
      </c>
      <c r="F46" s="1" t="s">
        <v>66</v>
      </c>
      <c r="G46" s="1" t="s">
        <v>67</v>
      </c>
      <c r="H46" s="1" t="s">
        <v>67</v>
      </c>
      <c r="I46" s="1" t="s">
        <v>67</v>
      </c>
      <c r="J46" s="1" t="s">
        <v>66</v>
      </c>
      <c r="K46" s="1" t="s">
        <v>67</v>
      </c>
      <c r="L46" s="1" t="s">
        <v>67</v>
      </c>
      <c r="M46" s="1" t="s">
        <v>67</v>
      </c>
    </row>
    <row r="47" spans="3:13">
      <c r="C47" s="1" t="s">
        <v>71</v>
      </c>
      <c r="D47" s="1">
        <v>0</v>
      </c>
      <c r="E47" s="1">
        <v>0</v>
      </c>
      <c r="F47" s="1">
        <v>0</v>
      </c>
      <c r="G47" s="1">
        <f>0.074-0.014</f>
        <v>0.06</v>
      </c>
      <c r="H47" s="1">
        <f>0.231-0.127</f>
        <v>0.10400000000000001</v>
      </c>
      <c r="I47" s="1">
        <f>0.274-0.229</f>
        <v>4.5000000000000012E-2</v>
      </c>
      <c r="J47" s="1">
        <v>0</v>
      </c>
      <c r="K47" s="1">
        <f>1.06-0.73</f>
        <v>0.33000000000000007</v>
      </c>
      <c r="L47" s="1">
        <f>0.38+0.209</f>
        <v>0.58899999999999997</v>
      </c>
      <c r="M47" s="1">
        <f>0.43-0.2</f>
        <v>0.22999999999999998</v>
      </c>
    </row>
    <row r="48" spans="3:13">
      <c r="C48" s="1"/>
      <c r="D48" s="1" t="s">
        <v>66</v>
      </c>
      <c r="E48" s="1" t="s">
        <v>66</v>
      </c>
      <c r="F48" s="1" t="s">
        <v>66</v>
      </c>
      <c r="G48" s="1" t="s">
        <v>67</v>
      </c>
      <c r="H48" s="1" t="s">
        <v>67</v>
      </c>
      <c r="I48" s="1" t="s">
        <v>67</v>
      </c>
      <c r="J48" s="1" t="s">
        <v>66</v>
      </c>
      <c r="K48" s="1" t="s">
        <v>67</v>
      </c>
      <c r="L48" s="1" t="s">
        <v>67</v>
      </c>
      <c r="M48" s="1" t="s">
        <v>67</v>
      </c>
    </row>
    <row r="49" spans="3:13">
      <c r="C49" s="1" t="s">
        <v>72</v>
      </c>
      <c r="D49" s="1">
        <f>1.27-0.81</f>
        <v>0.45999999999999996</v>
      </c>
      <c r="E49" s="1">
        <f>0.62-0.33</f>
        <v>0.28999999999999998</v>
      </c>
      <c r="F49" s="1">
        <f>0.03+0.14</f>
        <v>0.17</v>
      </c>
      <c r="G49" s="1">
        <v>0</v>
      </c>
      <c r="H49" s="1">
        <v>0</v>
      </c>
      <c r="I49" s="1">
        <v>0</v>
      </c>
      <c r="J49" s="1">
        <f>0.287-0.251</f>
        <v>3.5999999999999976E-2</v>
      </c>
      <c r="K49" s="1">
        <v>0</v>
      </c>
      <c r="L49" s="1">
        <v>0</v>
      </c>
      <c r="M49" s="1">
        <v>0</v>
      </c>
    </row>
    <row r="50" spans="3:13">
      <c r="C50" s="1"/>
      <c r="D50" s="1" t="s">
        <v>66</v>
      </c>
      <c r="E50" s="1" t="s">
        <v>66</v>
      </c>
      <c r="F50" s="1" t="s">
        <v>66</v>
      </c>
      <c r="G50" s="1" t="s">
        <v>67</v>
      </c>
      <c r="H50" s="1" t="s">
        <v>67</v>
      </c>
      <c r="I50" s="1" t="s">
        <v>67</v>
      </c>
      <c r="J50" s="1" t="s">
        <v>66</v>
      </c>
      <c r="K50" s="1" t="s">
        <v>67</v>
      </c>
      <c r="L50" s="1" t="s">
        <v>67</v>
      </c>
      <c r="M50" s="1" t="s">
        <v>67</v>
      </c>
    </row>
    <row r="51" spans="3:13">
      <c r="C51" s="1" t="s">
        <v>73</v>
      </c>
      <c r="D51" s="1">
        <v>0</v>
      </c>
      <c r="E51" s="1">
        <v>0</v>
      </c>
      <c r="F51" s="1">
        <v>0</v>
      </c>
      <c r="G51" s="1">
        <v>7.9000000000000001E-2</v>
      </c>
      <c r="H51" s="1">
        <f>0.34-0.268</f>
        <v>7.2000000000000008E-2</v>
      </c>
      <c r="I51" s="1">
        <f>0.396-0.375</f>
        <v>2.1000000000000019E-2</v>
      </c>
      <c r="J51" s="1">
        <v>0</v>
      </c>
      <c r="K51" s="1">
        <f>0.84-0.43</f>
        <v>0.41</v>
      </c>
      <c r="L51" s="1">
        <f>0.632+0.01</f>
        <v>0.64200000000000002</v>
      </c>
      <c r="M51" s="1">
        <f>1.19-0.7</f>
        <v>0.49</v>
      </c>
    </row>
    <row r="52" spans="3:13">
      <c r="C52" s="1"/>
      <c r="D52" s="1" t="s">
        <v>66</v>
      </c>
      <c r="E52" s="1" t="s">
        <v>66</v>
      </c>
      <c r="F52" s="1" t="s">
        <v>66</v>
      </c>
      <c r="G52" s="1" t="s">
        <v>67</v>
      </c>
      <c r="H52" s="1" t="s">
        <v>67</v>
      </c>
      <c r="I52" s="1" t="s">
        <v>67</v>
      </c>
      <c r="J52" s="1" t="s">
        <v>66</v>
      </c>
      <c r="K52" s="1" t="s">
        <v>67</v>
      </c>
      <c r="L52" s="1" t="s">
        <v>67</v>
      </c>
      <c r="M52" s="1" t="s">
        <v>67</v>
      </c>
    </row>
    <row r="53" spans="3:13">
      <c r="C53" s="1" t="s">
        <v>74</v>
      </c>
      <c r="D53" s="1">
        <f>2.54-2.44</f>
        <v>0.10000000000000009</v>
      </c>
      <c r="E53" s="1">
        <f>1.11-0.935</f>
        <v>0.17500000000000004</v>
      </c>
      <c r="F53" s="1">
        <f>0.31-0.215</f>
        <v>9.5000000000000001E-2</v>
      </c>
      <c r="G53" s="1">
        <v>0</v>
      </c>
      <c r="H53" s="1">
        <v>0</v>
      </c>
      <c r="I53" s="1">
        <f>0.51-0.481</f>
        <v>2.9000000000000026E-2</v>
      </c>
      <c r="J53" s="1">
        <f>0.3-0.234</f>
        <v>6.5999999999999975E-2</v>
      </c>
      <c r="K53" s="1">
        <v>0</v>
      </c>
      <c r="L53" s="1">
        <v>0</v>
      </c>
      <c r="M53" s="1">
        <v>0</v>
      </c>
    </row>
    <row r="54" spans="3:13">
      <c r="D54" s="1" t="s">
        <v>66</v>
      </c>
      <c r="E54" s="1" t="s">
        <v>66</v>
      </c>
      <c r="F54" s="1" t="s">
        <v>66</v>
      </c>
      <c r="G54" s="1" t="s">
        <v>67</v>
      </c>
      <c r="H54" s="1" t="s">
        <v>67</v>
      </c>
      <c r="I54" s="1" t="s">
        <v>66</v>
      </c>
      <c r="J54" s="1" t="s">
        <v>66</v>
      </c>
      <c r="K54" s="1" t="s">
        <v>67</v>
      </c>
      <c r="L54" s="1" t="s">
        <v>67</v>
      </c>
      <c r="M54" s="1" t="s">
        <v>67</v>
      </c>
    </row>
    <row r="55" spans="3:13">
      <c r="C55" s="1" t="s">
        <v>75</v>
      </c>
      <c r="D55" s="1">
        <v>0</v>
      </c>
      <c r="E55" s="1">
        <v>0</v>
      </c>
      <c r="F55" s="1">
        <v>0</v>
      </c>
      <c r="G55" s="1">
        <f>0.116-0.049</f>
        <v>6.7000000000000004E-2</v>
      </c>
      <c r="H55" s="1">
        <f>0.439-0.421</f>
        <v>1.8000000000000016E-2</v>
      </c>
      <c r="I55" s="1">
        <v>0</v>
      </c>
      <c r="J55" s="1">
        <v>0</v>
      </c>
      <c r="K55" s="1">
        <f>0.56-0.17</f>
        <v>0.39</v>
      </c>
      <c r="L55" s="1">
        <f>1.197-0.46</f>
        <v>0.7370000000000001</v>
      </c>
      <c r="M55" s="1">
        <f>2.84-1.98</f>
        <v>0.85999999999999988</v>
      </c>
    </row>
    <row r="56" spans="3:13">
      <c r="D56" s="1" t="s">
        <v>66</v>
      </c>
      <c r="E56" s="1" t="s">
        <v>66</v>
      </c>
      <c r="F56" s="1" t="s">
        <v>66</v>
      </c>
      <c r="G56" s="1" t="s">
        <v>67</v>
      </c>
      <c r="H56" s="1" t="s">
        <v>67</v>
      </c>
      <c r="I56" s="1" t="s">
        <v>66</v>
      </c>
      <c r="J56" s="1" t="s">
        <v>66</v>
      </c>
      <c r="K56" s="1" t="s">
        <v>67</v>
      </c>
      <c r="L56" s="1" t="s">
        <v>67</v>
      </c>
      <c r="M56" s="1" t="s">
        <v>67</v>
      </c>
    </row>
    <row r="57" spans="3:13">
      <c r="C57" s="1" t="s">
        <v>76</v>
      </c>
      <c r="D57" s="1">
        <f>4.33-2.524</f>
        <v>1.806</v>
      </c>
      <c r="E57" s="1">
        <f>1.49-0.856</f>
        <v>0.63400000000000001</v>
      </c>
      <c r="F57" s="1">
        <f>0.45-0.137</f>
        <v>0.313</v>
      </c>
      <c r="G57" s="1">
        <v>0</v>
      </c>
      <c r="H57" s="1">
        <v>0</v>
      </c>
      <c r="I57" s="1">
        <v>0</v>
      </c>
      <c r="J57" s="1">
        <f>0.251-0.151</f>
        <v>0.1</v>
      </c>
      <c r="K57" s="1">
        <v>0</v>
      </c>
      <c r="L57" s="1">
        <v>0</v>
      </c>
      <c r="M57" s="1">
        <v>0</v>
      </c>
    </row>
    <row r="58" spans="3:13">
      <c r="D58" s="1" t="s">
        <v>66</v>
      </c>
      <c r="E58" s="1" t="s">
        <v>66</v>
      </c>
      <c r="F58" s="1" t="s">
        <v>66</v>
      </c>
      <c r="G58" s="1" t="s">
        <v>67</v>
      </c>
      <c r="H58" s="1" t="s">
        <v>67</v>
      </c>
      <c r="I58" s="1" t="s">
        <v>67</v>
      </c>
      <c r="J58" s="1" t="s">
        <v>66</v>
      </c>
      <c r="K58" s="1" t="s">
        <v>67</v>
      </c>
      <c r="L58" s="1" t="s">
        <v>67</v>
      </c>
      <c r="M58" s="1" t="s">
        <v>67</v>
      </c>
    </row>
    <row r="59" spans="3:13">
      <c r="C59" s="1" t="s">
        <v>77</v>
      </c>
      <c r="D59" s="1">
        <v>0</v>
      </c>
      <c r="E59" s="1">
        <v>0</v>
      </c>
      <c r="F59" s="1">
        <v>0</v>
      </c>
      <c r="G59" s="1">
        <f>0.071-0.061</f>
        <v>9.999999999999995E-3</v>
      </c>
      <c r="H59" s="1">
        <f>0.37-0.28</f>
        <v>8.9999999999999969E-2</v>
      </c>
      <c r="I59" s="1">
        <f>0.35-0.331</f>
        <v>1.8999999999999961E-2</v>
      </c>
      <c r="J59" s="1">
        <v>0</v>
      </c>
      <c r="K59" s="1">
        <f>0.31-0.11</f>
        <v>0.2</v>
      </c>
      <c r="L59" s="1">
        <f>1.3-1.08</f>
        <v>0.21999999999999997</v>
      </c>
      <c r="M59" s="1">
        <f>3.8-3.76</f>
        <v>4.0000000000000036E-2</v>
      </c>
    </row>
    <row r="60" spans="3:13">
      <c r="D60" s="1" t="s">
        <v>66</v>
      </c>
      <c r="E60" s="1" t="s">
        <v>66</v>
      </c>
      <c r="F60" s="1" t="s">
        <v>66</v>
      </c>
      <c r="G60" s="1" t="s">
        <v>67</v>
      </c>
      <c r="H60" s="1" t="s">
        <v>67</v>
      </c>
      <c r="I60" s="1" t="s">
        <v>67</v>
      </c>
      <c r="J60" s="1" t="s">
        <v>66</v>
      </c>
      <c r="K60" s="1" t="s">
        <v>67</v>
      </c>
      <c r="L60" s="1" t="s">
        <v>67</v>
      </c>
      <c r="M60" s="1" t="s">
        <v>67</v>
      </c>
    </row>
    <row r="66" spans="3:13" ht="18.75">
      <c r="C66" s="1"/>
      <c r="D66" s="1"/>
      <c r="E66" s="1"/>
      <c r="F66" s="22" t="s">
        <v>34</v>
      </c>
      <c r="G66" s="22"/>
      <c r="H66" s="23"/>
      <c r="I66" s="1"/>
      <c r="J66" s="1"/>
      <c r="K66" s="1"/>
      <c r="L66" s="1"/>
      <c r="M66" s="1"/>
    </row>
    <row r="67" spans="3:13">
      <c r="C67" s="20" t="s">
        <v>30</v>
      </c>
      <c r="D67" s="21" t="s">
        <v>36</v>
      </c>
      <c r="E67" s="21" t="s">
        <v>37</v>
      </c>
      <c r="F67" s="21" t="s">
        <v>38</v>
      </c>
      <c r="G67" s="21" t="s">
        <v>39</v>
      </c>
      <c r="H67" s="21" t="s">
        <v>40</v>
      </c>
      <c r="I67" s="21" t="s">
        <v>41</v>
      </c>
      <c r="J67" s="21" t="s">
        <v>42</v>
      </c>
      <c r="K67" s="21" t="s">
        <v>43</v>
      </c>
      <c r="L67" s="21" t="s">
        <v>44</v>
      </c>
      <c r="M67" s="3" t="s">
        <v>45</v>
      </c>
    </row>
    <row r="68" spans="3:13">
      <c r="C68" s="1" t="s">
        <v>31</v>
      </c>
      <c r="D68" s="1">
        <v>0.24575126492151839</v>
      </c>
      <c r="E68" s="1">
        <v>0.27095348212134901</v>
      </c>
      <c r="F68" s="1">
        <v>0.19027611515899726</v>
      </c>
      <c r="G68" s="1">
        <v>1.9841477024816312E-2</v>
      </c>
      <c r="H68" s="1">
        <v>2.3597502097958335E-2</v>
      </c>
      <c r="I68" s="1">
        <v>2.8335397241649171E-2</v>
      </c>
      <c r="J68" s="1">
        <v>3.1834274809261667E-2</v>
      </c>
      <c r="K68" s="1">
        <v>0.14628289103831021</v>
      </c>
      <c r="L68" s="1">
        <v>0.26684117097313848</v>
      </c>
      <c r="M68" s="1">
        <v>0.18101759146848873</v>
      </c>
    </row>
    <row r="69" spans="3:13">
      <c r="C69" s="1" t="s">
        <v>25</v>
      </c>
      <c r="D69" s="1">
        <v>0.27653637811516296</v>
      </c>
      <c r="E69" s="1">
        <v>0.23988154971722386</v>
      </c>
      <c r="F69" s="1">
        <v>0.12647030023727018</v>
      </c>
      <c r="G69" s="1">
        <v>2.4899799195977301E-2</v>
      </c>
      <c r="H69" s="1">
        <v>3.2606102108912703E-2</v>
      </c>
      <c r="I69" s="1">
        <v>2.4809802816416617E-2</v>
      </c>
      <c r="J69" s="1">
        <v>2.881885347805227E-2</v>
      </c>
      <c r="K69" s="1">
        <v>0.2016093147388629</v>
      </c>
      <c r="L69" s="1">
        <v>0.19285664160335861</v>
      </c>
      <c r="M69" s="1">
        <v>0.21902355076446389</v>
      </c>
    </row>
    <row r="70" spans="3:13">
      <c r="C70" s="12" t="s">
        <v>32</v>
      </c>
      <c r="D70" s="1">
        <v>0.12143332586888554</v>
      </c>
      <c r="E70" s="1">
        <v>0.15094352377104689</v>
      </c>
      <c r="F70" s="1">
        <v>8.6235601391585134E-2</v>
      </c>
      <c r="G70" s="1">
        <v>3.1867323637065369E-2</v>
      </c>
      <c r="H70" s="1">
        <v>2.5526044491233284E-2</v>
      </c>
      <c r="I70" s="1">
        <v>3.8099592482970492E-2</v>
      </c>
      <c r="J70" s="1">
        <v>3.3308762874212805E-2</v>
      </c>
      <c r="K70" s="1">
        <v>0.11520576557209559</v>
      </c>
      <c r="L70" s="1">
        <v>0.23059362751956444</v>
      </c>
      <c r="M70" s="1">
        <v>0.21598915664790441</v>
      </c>
    </row>
    <row r="71" spans="3:13">
      <c r="C71" s="12" t="s">
        <v>33</v>
      </c>
      <c r="D71" s="1">
        <v>0.14475023861447475</v>
      </c>
      <c r="E71" s="1">
        <v>0.15401298646542766</v>
      </c>
      <c r="F71" s="1">
        <v>8.7141747805092262E-2</v>
      </c>
      <c r="G71" s="1">
        <v>2.6137289353275334E-2</v>
      </c>
      <c r="H71" s="1">
        <v>6.366028258614094E-2</v>
      </c>
      <c r="I71" s="1">
        <v>7.1884410139143637E-2</v>
      </c>
      <c r="J71" s="1">
        <v>4.6052030071259679E-2</v>
      </c>
      <c r="K71" s="1">
        <v>0.14869962658785785</v>
      </c>
      <c r="L71" s="1">
        <v>0.29006532839490162</v>
      </c>
      <c r="M71" s="1">
        <v>0.40218187820672957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nFxxFräs</vt:lpstr>
      <vt:lpstr>nF17fräs</vt:lpstr>
      <vt:lpstr>nF18Fräs</vt:lpstr>
      <vt:lpstr>nF13fräs</vt:lpstr>
      <vt:lpstr>Vergl.Fäs</vt:lpstr>
      <vt:lpstr>FotosDiagramm</vt:lpstr>
      <vt:lpstr>VerzugVorherProzess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2014-05-27T11:59:50Z</dcterms:modified>
</cp:coreProperties>
</file>