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UM-PC\IDP\urbs-mergerunmes\"/>
    </mc:Choice>
  </mc:AlternateContent>
  <bookViews>
    <workbookView xWindow="0" yWindow="465" windowWidth="28785" windowHeight="12195" tabRatio="796" activeTab="3"/>
  </bookViews>
  <sheets>
    <sheet name="Site" sheetId="14" r:id="rId1"/>
    <sheet name="Commodity" sheetId="5" r:id="rId2"/>
    <sheet name="Process" sheetId="15" r:id="rId3"/>
    <sheet name="Process-Commodity" sheetId="10" r:id="rId4"/>
    <sheet name="Transmission" sheetId="9" r:id="rId5"/>
    <sheet name="Storage" sheetId="7" r:id="rId6"/>
    <sheet name="Demand" sheetId="18" r:id="rId7"/>
    <sheet name="SupIm" sheetId="17" r:id="rId8"/>
    <sheet name="Global" sheetId="11" r:id="rId9"/>
  </sheets>
  <definedNames>
    <definedName name="_xlnm._FilterDatabase" localSheetId="1" hidden="1">Commodity!$B$1:$F$31</definedName>
    <definedName name="_xlnm._FilterDatabase" localSheetId="2">Process!$A$1:$M$32</definedName>
    <definedName name="_xlnm._FilterDatabase" localSheetId="3" hidden="1">'Process-Commodity'!$A$1:$E$27</definedName>
    <definedName name="_xlnm._FilterDatabase" localSheetId="5" hidden="1">Storage!$A$1:$T$7</definedName>
    <definedName name="_xlnm._FilterDatabase" localSheetId="4" hidden="1">Transmission!$A$1:$M$4</definedName>
  </definedNames>
  <calcPr calcId="152511" iterateDelta="1E-4"/>
</workbook>
</file>

<file path=xl/calcChain.xml><?xml version="1.0" encoding="utf-8"?>
<calcChain xmlns="http://schemas.openxmlformats.org/spreadsheetml/2006/main">
  <c r="F9" i="15" l="1"/>
  <c r="H9" i="15"/>
  <c r="I9" i="15"/>
  <c r="J9" i="15"/>
  <c r="E6" i="10" l="1"/>
  <c r="E7" i="10"/>
  <c r="E8" i="10"/>
  <c r="E9" i="10"/>
  <c r="E10" i="10"/>
  <c r="E11" i="10"/>
  <c r="E12" i="10"/>
  <c r="E13" i="10"/>
  <c r="E14" i="10"/>
  <c r="E15" i="10"/>
  <c r="E22" i="10" l="1"/>
  <c r="E21" i="10"/>
  <c r="E20" i="10"/>
  <c r="D12" i="5" l="1"/>
  <c r="E12" i="5"/>
  <c r="F12" i="5"/>
  <c r="D13" i="5"/>
  <c r="E13" i="5"/>
  <c r="F13" i="5"/>
  <c r="D14" i="5"/>
  <c r="E14" i="5"/>
  <c r="F14" i="5"/>
  <c r="D15" i="5"/>
  <c r="E15" i="5"/>
  <c r="F15" i="5"/>
  <c r="F7" i="15"/>
  <c r="H7" i="15"/>
  <c r="I7" i="15"/>
  <c r="J7" i="15"/>
  <c r="F13" i="15"/>
  <c r="H13" i="15"/>
  <c r="I13" i="15"/>
  <c r="J13" i="15"/>
  <c r="F14" i="15"/>
  <c r="H14" i="15"/>
  <c r="I14" i="15"/>
  <c r="J14" i="15"/>
  <c r="F16" i="15"/>
  <c r="H16" i="15"/>
  <c r="I16" i="15"/>
  <c r="J16" i="15"/>
  <c r="F21" i="15"/>
  <c r="H21" i="15"/>
  <c r="I21" i="15"/>
  <c r="J21" i="15"/>
  <c r="F22" i="15"/>
  <c r="H22" i="15"/>
  <c r="I22" i="15"/>
  <c r="J22" i="15"/>
  <c r="J25" i="15" l="1"/>
  <c r="I25" i="15"/>
  <c r="H25" i="15"/>
  <c r="F25" i="15"/>
  <c r="J5" i="15"/>
  <c r="I5" i="15"/>
  <c r="H5" i="15"/>
  <c r="F5" i="15"/>
  <c r="B4" i="14" l="1"/>
  <c r="E3" i="10" l="1"/>
  <c r="E4" i="10"/>
  <c r="E5" i="10"/>
  <c r="E16" i="10"/>
  <c r="E17" i="10"/>
  <c r="E18" i="10"/>
  <c r="E19" i="10"/>
  <c r="E2" i="10"/>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5" i="5" l="1"/>
  <c r="E25" i="5"/>
  <c r="D25" i="5"/>
  <c r="F24" i="5"/>
  <c r="E24" i="5"/>
  <c r="D24" i="5"/>
  <c r="F23" i="5"/>
  <c r="E23" i="5"/>
  <c r="D23" i="5"/>
  <c r="F22" i="5"/>
  <c r="E22" i="5"/>
  <c r="D22" i="5"/>
  <c r="F5" i="5"/>
  <c r="E5" i="5"/>
  <c r="D5" i="5"/>
  <c r="F4" i="5"/>
  <c r="E4" i="5"/>
  <c r="D4" i="5"/>
  <c r="F3" i="5"/>
  <c r="E3" i="5"/>
  <c r="D3" i="5"/>
  <c r="F2" i="5"/>
  <c r="E2" i="5"/>
  <c r="D2" i="5"/>
  <c r="O7" i="7" l="1"/>
  <c r="O6" i="7"/>
  <c r="O5" i="7"/>
  <c r="O4" i="7"/>
  <c r="O3" i="7" l="1"/>
  <c r="O2" i="7"/>
</calcChain>
</file>

<file path=xl/sharedStrings.xml><?xml version="1.0" encoding="utf-8"?>
<sst xmlns="http://schemas.openxmlformats.org/spreadsheetml/2006/main" count="388" uniqueCount="97">
  <si>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</si>
  <si>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</si>
  <si>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</si>
  <si>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</si>
  <si>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</si>
  <si>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</si>
  <si>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</si>
  <si>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</si>
  <si>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</si>
  <si>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</si>
  <si>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</si>
  <si>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</si>
  <si>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</si>
  <si>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</si>
  <si>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</si>
  <si>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</si>
  <si>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</si>
  <si>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</si>
  <si>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</si>
  <si>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</si>
  <si>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</si>
  <si>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</si>
  <si>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</si>
  <si>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</si>
  <si>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</si>
  <si>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</si>
  <si>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</si>
  <si>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</si>
  <si>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</si>
  <si>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</si>
  <si>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</si>
  <si>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</si>
  <si>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</si>
  <si>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</si>
  <si>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</si>
  <si>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</si>
  <si>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</si>
  <si>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</si>
  <si>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</si>
  <si>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</si>
  <si>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</si>
  <si>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</si>
  <si>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</si>
  <si>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</si>
  <si>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</si>
  <si>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</si>
  <si>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</si>
  <si>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</si>
  <si>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</si>
  <si>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</si>
  <si>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</si>
  <si>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</si>
  <si>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</si>
  <si>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</si>
  <si>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</si>
  <si>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</si>
  <si>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</si>
  <si>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</si>
  <si>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</si>
  <si>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</si>
  <si>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</si>
  <si>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</si>
  <si>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</si>
  <si>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</si>
  <si>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</si>
  <si>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</si>
  <si>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</si>
  <si>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</si>
  <si>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</si>
  <si>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</si>
  <si>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</si>
  <si>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</si>
  <si>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</si>
  <si>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</si>
  <si>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</si>
  <si>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</si>
  <si>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</si>
  <si>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</si>
  <si>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</si>
  <si>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</si>
  <si>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</si>
  <si>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</si>
  <si>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</si>
  <si>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</si>
  <si>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</si>
  <si>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</si>
  <si>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startup-cost</t>
  </si>
  <si>
    <t>ratio-min</t>
  </si>
  <si>
    <t>min-fraction</t>
  </si>
  <si>
    <t>area</t>
  </si>
  <si>
    <t>area-per-cap</t>
  </si>
  <si>
    <t>discharge</t>
  </si>
  <si>
    <t>Property</t>
  </si>
  <si>
    <t>value</t>
  </si>
  <si>
    <t>CO2 limit</t>
  </si>
  <si>
    <t>description</t>
  </si>
  <si>
    <t>Curtailment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</si>
</sst>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11" fontId="0" fillId="28" borderId="0" xfId="0" applyNumberFormat="1" applyFill="1" applyAlignment="1">
      <alignment horizontal="right" indent="2"/>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2 2 2" xfId="431"/>
    <cellStyle name="Euro 2 3" xfId="424"/>
    <cellStyle name="Euro 3" xfId="400"/>
    <cellStyle name="Euro 3 2" xfId="430"/>
    <cellStyle name="Euro 4" xfId="423"/>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2 2" xfId="419"/>
    <cellStyle name="Komma 4 2 3" xfId="396"/>
    <cellStyle name="Komma 4 2 3 2" xfId="426"/>
    <cellStyle name="Komma 4 2 4" xfId="314"/>
    <cellStyle name="Komma 4 2 4 2" xfId="414"/>
    <cellStyle name="Komma 4 2 5" xfId="281"/>
    <cellStyle name="Komma 4 2 5 2" xfId="409"/>
    <cellStyle name="Komma 4 2 6" xfId="404"/>
    <cellStyle name="Komma 4 3" xfId="104"/>
    <cellStyle name="Komma 4 3 2" xfId="348"/>
    <cellStyle name="Komma 4 3 2 2" xfId="420"/>
    <cellStyle name="Komma 4 3 3" xfId="397"/>
    <cellStyle name="Komma 4 3 3 2" xfId="427"/>
    <cellStyle name="Komma 4 3 4" xfId="315"/>
    <cellStyle name="Komma 4 3 4 2" xfId="415"/>
    <cellStyle name="Komma 4 3 5" xfId="282"/>
    <cellStyle name="Komma 4 3 5 2" xfId="410"/>
    <cellStyle name="Komma 4 3 6" xfId="405"/>
    <cellStyle name="Komma 4 4" xfId="346"/>
    <cellStyle name="Komma 4 4 2" xfId="418"/>
    <cellStyle name="Komma 4 5" xfId="395"/>
    <cellStyle name="Komma 4 5 2" xfId="425"/>
    <cellStyle name="Komma 4 6" xfId="313"/>
    <cellStyle name="Komma 4 6 2" xfId="413"/>
    <cellStyle name="Komma 4 7" xfId="280"/>
    <cellStyle name="Komma 4 7 2" xfId="408"/>
    <cellStyle name="Komma 4 8" xfId="403"/>
    <cellStyle name="Komma 5" xfId="105"/>
    <cellStyle name="Komma 5 2" xfId="349"/>
    <cellStyle name="Komma 5 2 2" xfId="421"/>
    <cellStyle name="Komma 5 3" xfId="398"/>
    <cellStyle name="Komma 5 3 2" xfId="428"/>
    <cellStyle name="Komma 5 4" xfId="316"/>
    <cellStyle name="Komma 5 4 2" xfId="416"/>
    <cellStyle name="Komma 5 5" xfId="283"/>
    <cellStyle name="Komma 5 5 2" xfId="411"/>
    <cellStyle name="Komma 5 6" xfId="406"/>
    <cellStyle name="Komma 6" xfId="106"/>
    <cellStyle name="Komma 6 2" xfId="350"/>
    <cellStyle name="Komma 6 2 2" xfId="422"/>
    <cellStyle name="Komma 6 3" xfId="399"/>
    <cellStyle name="Komma 6 3 2" xfId="429"/>
    <cellStyle name="Komma 6 4" xfId="317"/>
    <cellStyle name="Komma 6 4 2" xfId="417"/>
    <cellStyle name="Komma 6 5" xfId="284"/>
    <cellStyle name="Komma 6 5 2" xfId="412"/>
    <cellStyle name="Komma 6 6" xfId="407"/>
    <cellStyle name="Komma 7" xfId="402"/>
    <cellStyle name="Komma 7 2" xfId="43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4">
    <dxf>
      <font>
        <color rgb="FF000000"/>
        <name val="Calibri"/>
      </font>
    </dxf>
    <dxf>
      <font>
        <color rgb="FF000000"/>
        <name val="Calibri"/>
      </font>
    </dxf>
    <dxf>
      <font>
        <color rgb="FF000000"/>
        <name val="Calibri"/>
      </font>
    </dxf>
    <dxf>
      <font>
        <color rgb="FF000000"/>
        <name val="Calibri"/>
      </font>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rgb="FF000000"/>
        <name val="Calibri"/>
      </font>
    </dxf>
    <dxf>
      <font>
        <color rgb="FF000000"/>
        <name val="Calibri"/>
      </font>
    </dxf>
    <dxf>
      <font>
        <color rgb="FF000000"/>
        <name val="Calibri"/>
      </font>
    </dxf>
    <dxf>
      <font>
        <color rgb="FF000000"/>
        <name val="Calibri"/>
      </font>
    </dxf>
    <dxf>
      <font>
        <color rgb="FF000000"/>
        <name val="Calibri"/>
      </font>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G9" sqref="G9"/>
    </sheetView>
  </sheetViews>
  <sheetFormatPr baseColWidth="10" defaultColWidth="11.42578125" defaultRowHeight="15"/>
  <cols>
    <col min="2" max="2" width="12.7109375" bestFit="1" customWidth="1"/>
  </cols>
  <sheetData>
    <row r="1" spans="1:2">
      <c r="A1" s="51" t="s">
        <v>81</v>
      </c>
      <c r="B1" s="54" t="s">
        <v>89</v>
      </c>
    </row>
    <row r="2" spans="1:2">
      <c r="A2" s="52" t="s">
        <v>46</v>
      </c>
      <c r="B2" s="53">
        <v>1400000000</v>
      </c>
    </row>
    <row r="3" spans="1:2">
      <c r="A3" s="52" t="s">
        <v>44</v>
      </c>
      <c r="B3" s="56">
        <v>5000000000</v>
      </c>
    </row>
    <row r="4" spans="1:2">
      <c r="A4" s="52" t="s">
        <v>45</v>
      </c>
      <c r="B4" s="5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8"/>
  <sheetViews>
    <sheetView topLeftCell="A11" workbookViewId="0">
      <selection activeCell="H27" sqref="H27"/>
    </sheetView>
  </sheetViews>
  <sheetFormatPr baseColWidth="10" defaultColWidth="11.42578125" defaultRowHeight="15"/>
  <cols>
    <col min="1" max="1" width="10.7109375" style="3" customWidth="1"/>
    <col min="2" max="2" width="13.42578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52" t="s">
        <v>46</v>
      </c>
      <c r="B9" s="52" t="s">
        <v>31</v>
      </c>
      <c r="C9" s="52" t="s">
        <v>7</v>
      </c>
      <c r="D9" s="56">
        <v>999</v>
      </c>
      <c r="E9" s="56" t="s">
        <v>30</v>
      </c>
      <c r="F9" s="10" t="s">
        <v>30</v>
      </c>
    </row>
    <row r="10" spans="1:6">
      <c r="A10" s="4" t="s">
        <v>46</v>
      </c>
      <c r="B10" s="4" t="s">
        <v>39</v>
      </c>
      <c r="C10" s="4" t="s">
        <v>7</v>
      </c>
      <c r="D10" s="9">
        <v>6</v>
      </c>
      <c r="E10" s="9" t="s">
        <v>30</v>
      </c>
      <c r="F10" s="10" t="s">
        <v>30</v>
      </c>
    </row>
    <row r="11" spans="1:6">
      <c r="A11" s="4" t="s">
        <v>46</v>
      </c>
      <c r="B11" s="4" t="s">
        <v>28</v>
      </c>
      <c r="C11" s="4" t="s">
        <v>29</v>
      </c>
      <c r="D11" s="50">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52" t="s">
        <v>44</v>
      </c>
      <c r="B19" s="52" t="s">
        <v>31</v>
      </c>
      <c r="C19" s="52" t="s">
        <v>7</v>
      </c>
      <c r="D19" s="56">
        <v>999</v>
      </c>
      <c r="E19" s="56" t="s">
        <v>30</v>
      </c>
      <c r="F19" s="10" t="s">
        <v>30</v>
      </c>
    </row>
    <row r="20" spans="1:6">
      <c r="A20" s="4" t="s">
        <v>44</v>
      </c>
      <c r="B20" s="4" t="s">
        <v>39</v>
      </c>
      <c r="C20" s="4" t="s">
        <v>7</v>
      </c>
      <c r="D20" s="9">
        <v>6</v>
      </c>
      <c r="E20" s="9" t="s">
        <v>30</v>
      </c>
      <c r="F20" s="10" t="s">
        <v>30</v>
      </c>
    </row>
    <row r="21" spans="1:6">
      <c r="A21" s="4" t="s">
        <v>44</v>
      </c>
      <c r="B21" s="4" t="s">
        <v>28</v>
      </c>
      <c r="C21" s="4" t="s">
        <v>29</v>
      </c>
      <c r="D21" s="50">
        <v>0</v>
      </c>
      <c r="E21" s="9" t="s">
        <v>30</v>
      </c>
      <c r="F21" s="9" t="s">
        <v>30</v>
      </c>
    </row>
    <row r="22" spans="1:6">
      <c r="A22" s="4" t="s">
        <v>45</v>
      </c>
      <c r="B22" s="4" t="s">
        <v>2</v>
      </c>
      <c r="C22" s="4" t="s">
        <v>5</v>
      </c>
      <c r="D22" s="38" t="e">
        <f>NA()</f>
        <v>#N/A</v>
      </c>
      <c r="E22" s="38" t="e">
        <f>NA()</f>
        <v>#N/A</v>
      </c>
      <c r="F22" s="38" t="e">
        <f>NA()</f>
        <v>#N/A</v>
      </c>
    </row>
    <row r="23" spans="1:6">
      <c r="A23" s="4" t="s">
        <v>45</v>
      </c>
      <c r="B23" s="4" t="s">
        <v>1</v>
      </c>
      <c r="C23" s="4" t="s">
        <v>5</v>
      </c>
      <c r="D23" s="38" t="e">
        <f>NA()</f>
        <v>#N/A</v>
      </c>
      <c r="E23" s="38" t="e">
        <f>NA()</f>
        <v>#N/A</v>
      </c>
      <c r="F23" s="38" t="e">
        <f>NA()</f>
        <v>#N/A</v>
      </c>
    </row>
    <row r="24" spans="1:6">
      <c r="A24" s="4" t="s">
        <v>45</v>
      </c>
      <c r="B24" s="4" t="s">
        <v>3</v>
      </c>
      <c r="C24" s="4" t="s">
        <v>5</v>
      </c>
      <c r="D24" s="38" t="e">
        <f>NA()</f>
        <v>#N/A</v>
      </c>
      <c r="E24" s="38" t="e">
        <f>NA()</f>
        <v>#N/A</v>
      </c>
      <c r="F24" s="38" t="e">
        <f>NA()</f>
        <v>#N/A</v>
      </c>
    </row>
    <row r="25" spans="1:6">
      <c r="A25" s="4" t="s">
        <v>45</v>
      </c>
      <c r="B25" s="4" t="s">
        <v>40</v>
      </c>
      <c r="C25" s="4" t="s">
        <v>6</v>
      </c>
      <c r="D25" s="38" t="e">
        <f>NA()</f>
        <v>#N/A</v>
      </c>
      <c r="E25" s="38" t="e">
        <f>NA()</f>
        <v>#N/A</v>
      </c>
      <c r="F25" s="38" t="e">
        <f>NA()</f>
        <v>#N/A</v>
      </c>
    </row>
    <row r="26" spans="1:6">
      <c r="A26" s="4" t="s">
        <v>45</v>
      </c>
      <c r="B26" s="4" t="s">
        <v>41</v>
      </c>
      <c r="C26" s="4" t="s">
        <v>7</v>
      </c>
      <c r="D26" s="9">
        <v>7</v>
      </c>
      <c r="E26" s="9" t="s">
        <v>30</v>
      </c>
      <c r="F26" s="10" t="s">
        <v>30</v>
      </c>
    </row>
    <row r="27" spans="1:6">
      <c r="A27" s="4" t="s">
        <v>45</v>
      </c>
      <c r="B27" s="4" t="s">
        <v>42</v>
      </c>
      <c r="C27" s="4" t="s">
        <v>7</v>
      </c>
      <c r="D27" s="9">
        <v>4</v>
      </c>
      <c r="E27" s="9" t="s">
        <v>30</v>
      </c>
      <c r="F27" s="10" t="s">
        <v>30</v>
      </c>
    </row>
    <row r="28" spans="1:6">
      <c r="A28" s="4" t="s">
        <v>45</v>
      </c>
      <c r="B28" s="4" t="s">
        <v>8</v>
      </c>
      <c r="C28" s="4" t="s">
        <v>7</v>
      </c>
      <c r="D28" s="9">
        <v>27</v>
      </c>
      <c r="E28" s="9" t="s">
        <v>30</v>
      </c>
      <c r="F28" s="10" t="s">
        <v>30</v>
      </c>
    </row>
    <row r="29" spans="1:6">
      <c r="A29" s="52" t="s">
        <v>45</v>
      </c>
      <c r="B29" s="52" t="s">
        <v>31</v>
      </c>
      <c r="C29" s="52" t="s">
        <v>7</v>
      </c>
      <c r="D29" s="56">
        <v>999</v>
      </c>
      <c r="E29" s="56" t="s">
        <v>30</v>
      </c>
      <c r="F29" s="10" t="s">
        <v>30</v>
      </c>
    </row>
    <row r="30" spans="1:6">
      <c r="A30" s="4" t="s">
        <v>45</v>
      </c>
      <c r="B30" s="4" t="s">
        <v>39</v>
      </c>
      <c r="C30" s="4" t="s">
        <v>7</v>
      </c>
      <c r="D30" s="9">
        <v>6</v>
      </c>
      <c r="E30" s="9" t="s">
        <v>30</v>
      </c>
      <c r="F30" s="10" t="s">
        <v>30</v>
      </c>
    </row>
    <row r="31" spans="1:6">
      <c r="A31" s="4" t="s">
        <v>45</v>
      </c>
      <c r="B31" s="4" t="s">
        <v>28</v>
      </c>
      <c r="C31" s="4" t="s">
        <v>29</v>
      </c>
      <c r="D31" s="50">
        <v>0</v>
      </c>
      <c r="E31" s="9" t="s">
        <v>30</v>
      </c>
      <c r="F31" s="9" t="s">
        <v>30</v>
      </c>
    </row>
    <row r="37" spans="4:6">
      <c r="D37" s="3"/>
      <c r="E37" s="3"/>
      <c r="F37" s="3"/>
    </row>
    <row r="38" spans="4:6">
      <c r="D38" s="3"/>
      <c r="E38" s="3"/>
      <c r="F38" s="3"/>
    </row>
  </sheetData>
  <autoFilter ref="B1:F10"/>
  <phoneticPr fontId="0" type="noConversion"/>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32"/>
  <sheetViews>
    <sheetView workbookViewId="0">
      <selection activeCell="A8" sqref="A8"/>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49" customWidth="1"/>
    <col min="8" max="8" width="24" style="24" customWidth="1"/>
    <col min="9" max="9" width="10.7109375" style="24" customWidth="1"/>
    <col min="10" max="10" width="10.7109375" style="26" customWidth="1"/>
    <col min="11" max="11" width="10.42578125" style="3" customWidth="1"/>
    <col min="12" max="12" width="18.42578125" style="27" customWidth="1"/>
    <col min="13" max="13" width="8.85546875" style="27"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85</v>
      </c>
      <c r="G1" s="47" t="s">
        <v>88</v>
      </c>
      <c r="H1" s="21" t="s">
        <v>15</v>
      </c>
      <c r="I1" s="21" t="s">
        <v>16</v>
      </c>
      <c r="J1" s="23" t="s">
        <v>17</v>
      </c>
      <c r="K1" s="46" t="s">
        <v>86</v>
      </c>
      <c r="L1" s="55" t="s">
        <v>18</v>
      </c>
      <c r="M1" s="55" t="s">
        <v>19</v>
      </c>
      <c r="N1" s="55" t="s">
        <v>90</v>
      </c>
    </row>
    <row r="2" spans="1:14">
      <c r="A2" s="52" t="s">
        <v>46</v>
      </c>
      <c r="B2" s="52" t="s">
        <v>70</v>
      </c>
      <c r="C2" s="28">
        <v>0</v>
      </c>
      <c r="D2" s="28">
        <v>0</v>
      </c>
      <c r="E2" s="28">
        <v>1400</v>
      </c>
      <c r="F2" s="45" t="s">
        <v>30</v>
      </c>
      <c r="G2" s="48">
        <v>0</v>
      </c>
      <c r="H2" s="28">
        <v>1600000</v>
      </c>
      <c r="I2" s="28">
        <v>20000</v>
      </c>
      <c r="J2" s="30">
        <v>0</v>
      </c>
      <c r="K2" s="57">
        <v>0</v>
      </c>
      <c r="L2" s="57">
        <v>7.0000000000000007E-2</v>
      </c>
      <c r="M2" s="57">
        <v>50</v>
      </c>
      <c r="N2" s="58" t="e">
        <v>#N/A</v>
      </c>
    </row>
    <row r="3" spans="1:14">
      <c r="A3" s="52" t="s">
        <v>46</v>
      </c>
      <c r="B3" s="52" t="s">
        <v>71</v>
      </c>
      <c r="C3" s="28">
        <v>0</v>
      </c>
      <c r="D3" s="28">
        <v>0</v>
      </c>
      <c r="E3" s="28">
        <v>13000</v>
      </c>
      <c r="F3" s="45" t="s">
        <v>30</v>
      </c>
      <c r="G3" s="48">
        <v>0</v>
      </c>
      <c r="H3" s="28">
        <v>1500000</v>
      </c>
      <c r="I3" s="28">
        <v>30000</v>
      </c>
      <c r="J3" s="30">
        <v>0</v>
      </c>
      <c r="K3" s="57">
        <v>0</v>
      </c>
      <c r="L3" s="57">
        <v>7.0000000000000007E-2</v>
      </c>
      <c r="M3" s="57">
        <v>25</v>
      </c>
      <c r="N3" s="58" t="e">
        <v>#N/A</v>
      </c>
    </row>
    <row r="4" spans="1:14">
      <c r="A4" s="52" t="s">
        <v>46</v>
      </c>
      <c r="B4" s="52" t="s">
        <v>67</v>
      </c>
      <c r="C4" s="28">
        <v>0</v>
      </c>
      <c r="D4" s="28">
        <v>15000</v>
      </c>
      <c r="E4" s="28">
        <v>160000</v>
      </c>
      <c r="F4" s="45" t="s">
        <v>30</v>
      </c>
      <c r="G4" s="48">
        <v>0</v>
      </c>
      <c r="H4" s="28">
        <v>600000</v>
      </c>
      <c r="I4" s="28">
        <v>12000</v>
      </c>
      <c r="J4" s="30">
        <v>0</v>
      </c>
      <c r="K4" s="57">
        <v>0</v>
      </c>
      <c r="L4" s="57">
        <v>7.0000000000000007E-2</v>
      </c>
      <c r="M4" s="57">
        <v>25</v>
      </c>
      <c r="N4" s="57">
        <v>14000</v>
      </c>
    </row>
    <row r="5" spans="1:14">
      <c r="A5" s="52" t="s">
        <v>46</v>
      </c>
      <c r="B5" s="52" t="s">
        <v>73</v>
      </c>
      <c r="C5" s="28">
        <v>0</v>
      </c>
      <c r="D5" s="28">
        <v>0</v>
      </c>
      <c r="E5" s="28">
        <v>80000</v>
      </c>
      <c r="F5" s="45">
        <f>8/100*60</f>
        <v>4.8</v>
      </c>
      <c r="G5" s="48">
        <v>0</v>
      </c>
      <c r="H5" s="28">
        <f>0.6*750000</f>
        <v>450000</v>
      </c>
      <c r="I5" s="28">
        <f>0.6*10000</f>
        <v>6000</v>
      </c>
      <c r="J5" s="30">
        <f>0.6*2.7</f>
        <v>1.62</v>
      </c>
      <c r="K5" s="60">
        <v>0</v>
      </c>
      <c r="L5" s="57">
        <v>7.0000000000000007E-2</v>
      </c>
      <c r="M5" s="57">
        <v>30</v>
      </c>
      <c r="N5" s="58" t="e">
        <v>#N/A</v>
      </c>
    </row>
    <row r="6" spans="1:14">
      <c r="A6" s="52" t="s">
        <v>46</v>
      </c>
      <c r="B6" s="52" t="s">
        <v>68</v>
      </c>
      <c r="C6" s="28">
        <v>999999</v>
      </c>
      <c r="D6" s="28">
        <v>999999</v>
      </c>
      <c r="E6" s="28">
        <v>999999</v>
      </c>
      <c r="F6" s="45" t="s">
        <v>30</v>
      </c>
      <c r="G6" s="48">
        <v>0</v>
      </c>
      <c r="H6" s="28">
        <v>0</v>
      </c>
      <c r="I6" s="28">
        <v>0</v>
      </c>
      <c r="J6" s="30">
        <v>100</v>
      </c>
      <c r="K6" s="60">
        <v>0</v>
      </c>
      <c r="L6" s="57">
        <v>7.0000000000000007E-2</v>
      </c>
      <c r="M6" s="57">
        <v>1</v>
      </c>
      <c r="N6" s="58" t="e">
        <v>#N/A</v>
      </c>
    </row>
    <row r="7" spans="1:14">
      <c r="A7" s="52" t="s">
        <v>46</v>
      </c>
      <c r="B7" s="52" t="s">
        <v>74</v>
      </c>
      <c r="C7" s="28">
        <v>0</v>
      </c>
      <c r="D7" s="28">
        <v>0</v>
      </c>
      <c r="E7" s="28">
        <v>60000</v>
      </c>
      <c r="F7" s="45">
        <f>1.5/100*60</f>
        <v>0.89999999999999991</v>
      </c>
      <c r="G7" s="48">
        <v>0</v>
      </c>
      <c r="H7" s="28">
        <f>0.4*1500000</f>
        <v>600000</v>
      </c>
      <c r="I7" s="28">
        <f>0.4*45000</f>
        <v>18000</v>
      </c>
      <c r="J7" s="30">
        <f>0.4*1.5</f>
        <v>0.60000000000000009</v>
      </c>
      <c r="K7" s="60">
        <v>0</v>
      </c>
      <c r="L7" s="57">
        <v>7.0000000000000007E-2</v>
      </c>
      <c r="M7" s="57">
        <v>40</v>
      </c>
      <c r="N7" s="58" t="e">
        <v>#N/A</v>
      </c>
    </row>
    <row r="8" spans="1:14">
      <c r="A8" s="52" t="s">
        <v>46</v>
      </c>
      <c r="B8" s="52" t="s">
        <v>96</v>
      </c>
      <c r="C8" s="28">
        <v>999999</v>
      </c>
      <c r="D8" s="28">
        <v>999999</v>
      </c>
      <c r="E8" s="28">
        <v>999999</v>
      </c>
      <c r="F8" s="45" t="s">
        <v>30</v>
      </c>
      <c r="G8" s="48">
        <v>0</v>
      </c>
      <c r="H8" s="28">
        <v>0</v>
      </c>
      <c r="I8" s="28">
        <v>0</v>
      </c>
      <c r="J8" s="30">
        <v>0</v>
      </c>
      <c r="K8" s="60">
        <v>0</v>
      </c>
      <c r="L8" s="60">
        <v>7.0000000000000007E-2</v>
      </c>
      <c r="M8" s="60">
        <v>1</v>
      </c>
      <c r="N8" s="58" t="e">
        <v>#N/A</v>
      </c>
    </row>
    <row r="9" spans="1:14">
      <c r="A9" s="52" t="s">
        <v>46</v>
      </c>
      <c r="B9" s="52" t="s">
        <v>69</v>
      </c>
      <c r="C9" s="28">
        <v>0</v>
      </c>
      <c r="D9" s="28">
        <v>0</v>
      </c>
      <c r="E9" s="28">
        <v>5000</v>
      </c>
      <c r="F9" s="45">
        <f>2/100*60</f>
        <v>1.2</v>
      </c>
      <c r="G9" s="48">
        <v>0</v>
      </c>
      <c r="H9" s="28">
        <f>0.35*2500000</f>
        <v>875000</v>
      </c>
      <c r="I9" s="28">
        <f>0.35*80000</f>
        <v>28000</v>
      </c>
      <c r="J9" s="30">
        <f>0.35*4</f>
        <v>1.4</v>
      </c>
      <c r="K9" s="60">
        <v>0</v>
      </c>
      <c r="L9" s="57">
        <v>7.0000000000000007E-2</v>
      </c>
      <c r="M9" s="57">
        <v>25</v>
      </c>
      <c r="N9" s="58" t="e">
        <v>#N/A</v>
      </c>
    </row>
    <row r="10" spans="1:14">
      <c r="A10" s="52" t="s">
        <v>44</v>
      </c>
      <c r="B10" s="52" t="s">
        <v>70</v>
      </c>
      <c r="C10" s="28">
        <v>0</v>
      </c>
      <c r="D10" s="28">
        <v>0</v>
      </c>
      <c r="E10" s="28">
        <v>0</v>
      </c>
      <c r="F10" s="45" t="s">
        <v>30</v>
      </c>
      <c r="G10" s="48">
        <v>0</v>
      </c>
      <c r="H10" s="28">
        <v>1600000</v>
      </c>
      <c r="I10" s="28">
        <v>20000</v>
      </c>
      <c r="J10" s="30">
        <v>0</v>
      </c>
      <c r="K10" s="60">
        <v>0</v>
      </c>
      <c r="L10" s="57">
        <v>7.0000000000000007E-2</v>
      </c>
      <c r="M10" s="57">
        <v>50</v>
      </c>
      <c r="N10" s="58" t="e">
        <v>#N/A</v>
      </c>
    </row>
    <row r="11" spans="1:14">
      <c r="A11" s="52" t="s">
        <v>44</v>
      </c>
      <c r="B11" s="52" t="s">
        <v>71</v>
      </c>
      <c r="C11" s="28">
        <v>0</v>
      </c>
      <c r="D11" s="28">
        <v>0</v>
      </c>
      <c r="E11" s="28">
        <v>200000</v>
      </c>
      <c r="F11" s="45" t="s">
        <v>30</v>
      </c>
      <c r="G11" s="48">
        <v>0</v>
      </c>
      <c r="H11" s="28">
        <v>1500000</v>
      </c>
      <c r="I11" s="28">
        <v>30000</v>
      </c>
      <c r="J11" s="30">
        <v>0</v>
      </c>
      <c r="K11" s="60">
        <v>0</v>
      </c>
      <c r="L11" s="57">
        <v>7.0000000000000007E-2</v>
      </c>
      <c r="M11" s="57">
        <v>25</v>
      </c>
      <c r="N11" s="58" t="e">
        <v>#N/A</v>
      </c>
    </row>
    <row r="12" spans="1:14">
      <c r="A12" s="52" t="s">
        <v>44</v>
      </c>
      <c r="B12" s="52" t="s">
        <v>67</v>
      </c>
      <c r="C12" s="28">
        <v>0</v>
      </c>
      <c r="D12" s="28">
        <v>20000</v>
      </c>
      <c r="E12" s="28">
        <v>600000</v>
      </c>
      <c r="F12" s="45" t="s">
        <v>30</v>
      </c>
      <c r="G12" s="48">
        <v>0</v>
      </c>
      <c r="H12" s="28">
        <v>600000</v>
      </c>
      <c r="I12" s="28">
        <v>12000</v>
      </c>
      <c r="J12" s="30">
        <v>0</v>
      </c>
      <c r="K12" s="60">
        <v>0</v>
      </c>
      <c r="L12" s="57">
        <v>7.0000000000000007E-2</v>
      </c>
      <c r="M12" s="57">
        <v>25</v>
      </c>
      <c r="N12" s="57">
        <v>14000</v>
      </c>
    </row>
    <row r="13" spans="1:14">
      <c r="A13" s="52" t="s">
        <v>44</v>
      </c>
      <c r="B13" s="52" t="s">
        <v>72</v>
      </c>
      <c r="C13" s="28">
        <v>0</v>
      </c>
      <c r="D13" s="28">
        <v>0</v>
      </c>
      <c r="E13" s="28">
        <v>100000</v>
      </c>
      <c r="F13" s="45">
        <f>1/100*60</f>
        <v>0.6</v>
      </c>
      <c r="G13" s="48">
        <v>0</v>
      </c>
      <c r="H13" s="28">
        <f>0.4*1500000</f>
        <v>600000</v>
      </c>
      <c r="I13" s="28">
        <f>0.4*45000</f>
        <v>18000</v>
      </c>
      <c r="J13" s="30">
        <f>0.4*1.5</f>
        <v>0.60000000000000009</v>
      </c>
      <c r="K13" s="60">
        <v>0</v>
      </c>
      <c r="L13" s="57">
        <v>7.0000000000000007E-2</v>
      </c>
      <c r="M13" s="57">
        <v>40</v>
      </c>
      <c r="N13" s="58" t="e">
        <v>#N/A</v>
      </c>
    </row>
    <row r="14" spans="1:14">
      <c r="A14" s="52" t="s">
        <v>44</v>
      </c>
      <c r="B14" s="52" t="s">
        <v>73</v>
      </c>
      <c r="C14" s="28">
        <v>0</v>
      </c>
      <c r="D14" s="28">
        <v>0</v>
      </c>
      <c r="E14" s="28">
        <v>100000</v>
      </c>
      <c r="F14" s="45">
        <f>8/100*60</f>
        <v>4.8</v>
      </c>
      <c r="G14" s="48">
        <v>0</v>
      </c>
      <c r="H14" s="28">
        <f>0.6*750000</f>
        <v>450000</v>
      </c>
      <c r="I14" s="28">
        <f>0.6*10000</f>
        <v>6000</v>
      </c>
      <c r="J14" s="30">
        <f>0.6*2.7</f>
        <v>1.62</v>
      </c>
      <c r="K14" s="60">
        <v>0</v>
      </c>
      <c r="L14" s="57">
        <v>7.0000000000000007E-2</v>
      </c>
      <c r="M14" s="57">
        <v>30</v>
      </c>
      <c r="N14" s="58" t="e">
        <v>#N/A</v>
      </c>
    </row>
    <row r="15" spans="1:14">
      <c r="A15" s="52" t="s">
        <v>44</v>
      </c>
      <c r="B15" s="52" t="s">
        <v>68</v>
      </c>
      <c r="C15" s="28">
        <v>999999</v>
      </c>
      <c r="D15" s="28">
        <v>999999</v>
      </c>
      <c r="E15" s="28">
        <v>999999</v>
      </c>
      <c r="F15" s="45" t="s">
        <v>30</v>
      </c>
      <c r="G15" s="48">
        <v>0</v>
      </c>
      <c r="H15" s="28">
        <v>0</v>
      </c>
      <c r="I15" s="28">
        <v>0</v>
      </c>
      <c r="J15" s="30">
        <v>999</v>
      </c>
      <c r="K15" s="60">
        <v>0</v>
      </c>
      <c r="L15" s="57">
        <v>7.0000000000000007E-2</v>
      </c>
      <c r="M15" s="57">
        <v>1</v>
      </c>
      <c r="N15" s="58" t="e">
        <v>#N/A</v>
      </c>
    </row>
    <row r="16" spans="1:14">
      <c r="A16" s="52" t="s">
        <v>44</v>
      </c>
      <c r="B16" s="52" t="s">
        <v>69</v>
      </c>
      <c r="C16" s="28">
        <v>0</v>
      </c>
      <c r="D16" s="28">
        <v>0</v>
      </c>
      <c r="E16" s="28">
        <v>2000</v>
      </c>
      <c r="F16" s="45">
        <f>2/100*60</f>
        <v>1.2</v>
      </c>
      <c r="G16" s="48">
        <v>0</v>
      </c>
      <c r="H16" s="28">
        <f>0.35*2500000</f>
        <v>875000</v>
      </c>
      <c r="I16" s="28">
        <f>0.35*80000</f>
        <v>28000</v>
      </c>
      <c r="J16" s="30">
        <f>0.35*4</f>
        <v>1.4</v>
      </c>
      <c r="K16" s="60">
        <v>0</v>
      </c>
      <c r="L16" s="57">
        <v>7.0000000000000007E-2</v>
      </c>
      <c r="M16" s="57">
        <v>25</v>
      </c>
      <c r="N16" s="58" t="e">
        <v>#N/A</v>
      </c>
    </row>
    <row r="17" spans="1:14">
      <c r="A17" s="52" t="s">
        <v>44</v>
      </c>
      <c r="B17" s="52" t="s">
        <v>96</v>
      </c>
      <c r="C17" s="28">
        <v>999999</v>
      </c>
      <c r="D17" s="28">
        <v>999999</v>
      </c>
      <c r="E17" s="28">
        <v>999999</v>
      </c>
      <c r="F17" s="45" t="s">
        <v>30</v>
      </c>
      <c r="G17" s="48">
        <v>0</v>
      </c>
      <c r="H17" s="28">
        <v>0</v>
      </c>
      <c r="I17" s="28">
        <v>0</v>
      </c>
      <c r="J17" s="30">
        <v>0</v>
      </c>
      <c r="K17" s="60">
        <v>0</v>
      </c>
      <c r="L17" s="60">
        <v>7.0000000000000007E-2</v>
      </c>
      <c r="M17" s="60">
        <v>1</v>
      </c>
      <c r="N17" s="58" t="e">
        <v>#N/A</v>
      </c>
    </row>
    <row r="18" spans="1:14">
      <c r="A18" s="52" t="s">
        <v>45</v>
      </c>
      <c r="B18" s="52" t="s">
        <v>70</v>
      </c>
      <c r="C18" s="28">
        <v>0</v>
      </c>
      <c r="D18" s="28">
        <v>0</v>
      </c>
      <c r="E18" s="28">
        <v>20000</v>
      </c>
      <c r="F18" s="45" t="s">
        <v>30</v>
      </c>
      <c r="G18" s="48">
        <v>0</v>
      </c>
      <c r="H18" s="28">
        <v>1600000</v>
      </c>
      <c r="I18" s="28">
        <v>20000</v>
      </c>
      <c r="J18" s="30">
        <v>0</v>
      </c>
      <c r="K18" s="60">
        <v>0</v>
      </c>
      <c r="L18" s="57">
        <v>7.0000000000000007E-2</v>
      </c>
      <c r="M18" s="57">
        <v>50</v>
      </c>
      <c r="N18" s="58" t="e">
        <v>#N/A</v>
      </c>
    </row>
    <row r="19" spans="1:14">
      <c r="A19" s="52" t="s">
        <v>45</v>
      </c>
      <c r="B19" s="52" t="s">
        <v>71</v>
      </c>
      <c r="C19" s="28">
        <v>0</v>
      </c>
      <c r="D19" s="28">
        <v>0</v>
      </c>
      <c r="E19" s="28">
        <v>60000</v>
      </c>
      <c r="F19" s="45" t="s">
        <v>30</v>
      </c>
      <c r="G19" s="48">
        <v>0</v>
      </c>
      <c r="H19" s="28">
        <v>1500000</v>
      </c>
      <c r="I19" s="28">
        <v>30000</v>
      </c>
      <c r="J19" s="30">
        <v>0</v>
      </c>
      <c r="K19" s="60">
        <v>0</v>
      </c>
      <c r="L19" s="57">
        <v>7.0000000000000007E-2</v>
      </c>
      <c r="M19" s="57">
        <v>25</v>
      </c>
      <c r="N19" s="58" t="e">
        <v>#N/A</v>
      </c>
    </row>
    <row r="20" spans="1:14">
      <c r="A20" s="52" t="s">
        <v>45</v>
      </c>
      <c r="B20" s="52" t="s">
        <v>67</v>
      </c>
      <c r="C20" s="28">
        <v>0</v>
      </c>
      <c r="D20" s="28">
        <v>0</v>
      </c>
      <c r="E20" s="28">
        <v>3000</v>
      </c>
      <c r="F20" s="45" t="s">
        <v>30</v>
      </c>
      <c r="G20" s="48">
        <v>0</v>
      </c>
      <c r="H20" s="28">
        <v>600000</v>
      </c>
      <c r="I20" s="28">
        <v>12000</v>
      </c>
      <c r="J20" s="30">
        <v>0</v>
      </c>
      <c r="K20" s="60">
        <v>0</v>
      </c>
      <c r="L20" s="57">
        <v>7.0000000000000007E-2</v>
      </c>
      <c r="M20" s="57">
        <v>25</v>
      </c>
      <c r="N20" s="57">
        <v>14000</v>
      </c>
    </row>
    <row r="21" spans="1:14">
      <c r="A21" s="52" t="s">
        <v>45</v>
      </c>
      <c r="B21" s="52" t="s">
        <v>72</v>
      </c>
      <c r="C21" s="28">
        <v>0</v>
      </c>
      <c r="D21" s="28">
        <v>0</v>
      </c>
      <c r="E21" s="28">
        <v>100000</v>
      </c>
      <c r="F21" s="45">
        <f>1/100*60</f>
        <v>0.6</v>
      </c>
      <c r="G21" s="48">
        <v>0</v>
      </c>
      <c r="H21" s="28">
        <f>0.4*1500000</f>
        <v>600000</v>
      </c>
      <c r="I21" s="28">
        <f>0.4*45000</f>
        <v>18000</v>
      </c>
      <c r="J21" s="30">
        <f>0.4*1.5</f>
        <v>0.60000000000000009</v>
      </c>
      <c r="K21" s="60">
        <v>0</v>
      </c>
      <c r="L21" s="57">
        <v>7.0000000000000007E-2</v>
      </c>
      <c r="M21" s="57">
        <v>40</v>
      </c>
      <c r="N21" s="58" t="e">
        <v>#N/A</v>
      </c>
    </row>
    <row r="22" spans="1:14">
      <c r="A22" s="52" t="s">
        <v>45</v>
      </c>
      <c r="B22" s="52" t="s">
        <v>73</v>
      </c>
      <c r="C22" s="28">
        <v>0</v>
      </c>
      <c r="D22" s="28">
        <v>0</v>
      </c>
      <c r="E22" s="28">
        <v>100000</v>
      </c>
      <c r="F22" s="45">
        <f>8/100*60</f>
        <v>4.8</v>
      </c>
      <c r="G22" s="48">
        <v>0</v>
      </c>
      <c r="H22" s="28">
        <f>0.6*750000</f>
        <v>450000</v>
      </c>
      <c r="I22" s="28">
        <f>0.6*10000</f>
        <v>6000</v>
      </c>
      <c r="J22" s="30">
        <f>0.6*2.7</f>
        <v>1.62</v>
      </c>
      <c r="K22" s="60">
        <v>0</v>
      </c>
      <c r="L22" s="57">
        <v>7.0000000000000007E-2</v>
      </c>
      <c r="M22" s="57">
        <v>30</v>
      </c>
      <c r="N22" s="58" t="e">
        <v>#N/A</v>
      </c>
    </row>
    <row r="23" spans="1:14">
      <c r="A23" s="52" t="s">
        <v>45</v>
      </c>
      <c r="B23" s="52" t="s">
        <v>68</v>
      </c>
      <c r="C23" s="28">
        <v>999999</v>
      </c>
      <c r="D23" s="28">
        <v>999999</v>
      </c>
      <c r="E23" s="28">
        <v>999999</v>
      </c>
      <c r="F23" s="45" t="s">
        <v>30</v>
      </c>
      <c r="G23" s="48">
        <v>0</v>
      </c>
      <c r="H23" s="28">
        <v>0</v>
      </c>
      <c r="I23" s="28">
        <v>0</v>
      </c>
      <c r="J23" s="30">
        <v>100</v>
      </c>
      <c r="K23" s="57">
        <v>0</v>
      </c>
      <c r="L23" s="57">
        <v>7.0000000000000007E-2</v>
      </c>
      <c r="M23" s="57">
        <v>1</v>
      </c>
      <c r="N23" s="58" t="e">
        <v>#N/A</v>
      </c>
    </row>
    <row r="24" spans="1:14">
      <c r="A24" s="52" t="s">
        <v>45</v>
      </c>
      <c r="B24" s="52" t="s">
        <v>96</v>
      </c>
      <c r="C24" s="28">
        <v>999999</v>
      </c>
      <c r="D24" s="28">
        <v>999999</v>
      </c>
      <c r="E24" s="28">
        <v>999999</v>
      </c>
      <c r="F24" s="45" t="s">
        <v>30</v>
      </c>
      <c r="G24" s="48">
        <v>0</v>
      </c>
      <c r="H24" s="28">
        <v>0</v>
      </c>
      <c r="I24" s="28">
        <v>0</v>
      </c>
      <c r="J24" s="30">
        <v>0</v>
      </c>
      <c r="K24" s="60">
        <v>0</v>
      </c>
      <c r="L24" s="60">
        <v>7.0000000000000007E-2</v>
      </c>
      <c r="M24" s="60">
        <v>1</v>
      </c>
      <c r="N24" s="58" t="e">
        <v>#N/A</v>
      </c>
    </row>
    <row r="25" spans="1:14">
      <c r="A25" s="52" t="s">
        <v>45</v>
      </c>
      <c r="B25" s="52" t="s">
        <v>69</v>
      </c>
      <c r="C25" s="28">
        <v>0</v>
      </c>
      <c r="D25" s="28">
        <v>0</v>
      </c>
      <c r="E25" s="28">
        <v>6000</v>
      </c>
      <c r="F25" s="45">
        <f>2/100*60</f>
        <v>1.2</v>
      </c>
      <c r="G25" s="48">
        <v>0</v>
      </c>
      <c r="H25" s="28">
        <f>0.35*2500000</f>
        <v>875000</v>
      </c>
      <c r="I25" s="28">
        <f>0.35*80000</f>
        <v>28000</v>
      </c>
      <c r="J25" s="30">
        <f>0.35*4</f>
        <v>1.4</v>
      </c>
      <c r="K25" s="57">
        <v>0</v>
      </c>
      <c r="L25" s="57">
        <v>7.0000000000000007E-2</v>
      </c>
      <c r="M25" s="57">
        <v>25</v>
      </c>
      <c r="N25" s="58" t="e">
        <v>#N/A</v>
      </c>
    </row>
    <row r="31" spans="1:14">
      <c r="C31" s="3"/>
      <c r="D31" s="3"/>
      <c r="E31" s="3"/>
      <c r="F31" s="3"/>
      <c r="G31" s="3"/>
      <c r="H31" s="3"/>
      <c r="I31" s="3"/>
      <c r="J31" s="3"/>
      <c r="L31" s="3"/>
      <c r="M31" s="3"/>
    </row>
    <row r="32" spans="1:14">
      <c r="C32" s="3"/>
      <c r="D32" s="3"/>
      <c r="E32" s="3"/>
      <c r="F32" s="3"/>
      <c r="G32" s="3"/>
      <c r="H32" s="3"/>
      <c r="I32" s="3"/>
      <c r="J32" s="3"/>
      <c r="L32" s="3"/>
      <c r="M32" s="3"/>
    </row>
  </sheetData>
  <autoFilter ref="A1:M32"/>
  <conditionalFormatting sqref="O1:XFD27 P28:XFD29 O30:XFD1048576 A33:N1048576 A1:N3 A7:F14 A16:F22 A25:N25 H16:J22 H7:J14 A4:F5 H4:N4 G4:G22 H5:J5 L5:N5 L7:N14 L16:N22 K5:K22">
    <cfRule type="expression" dxfId="23" priority="24">
      <formula>NOT(EXACT(INDIRECT("Z"&amp;ROW()-1&amp;"S1",FALSE()), INDIRECT("Z"&amp;ROW()&amp;"S1",FALSE())))</formula>
    </cfRule>
  </conditionalFormatting>
  <conditionalFormatting sqref="A6 C6:F6 H6:J6 L6:N6">
    <cfRule type="expression" dxfId="22" priority="9">
      <formula>NOT(EXACT(INDIRECT("Z"&amp;ROW()-1&amp;"S1",FALSE()), INDIRECT("Z"&amp;ROW()&amp;"S1",FALSE())))</formula>
    </cfRule>
  </conditionalFormatting>
  <conditionalFormatting sqref="B6">
    <cfRule type="expression" dxfId="21" priority="8">
      <formula>NOT(EXACT(INDIRECT("Z"&amp;ROW()-1&amp;"S1",FALSE()), INDIRECT("Z"&amp;ROW()&amp;"S1",FALSE())))</formula>
    </cfRule>
  </conditionalFormatting>
  <conditionalFormatting sqref="N6">
    <cfRule type="expression" dxfId="20" priority="7">
      <formula>NOT(EXACT(INDIRECT("Z"&amp;ROW()-1&amp;"S1",FALSE()), INDIRECT("Z"&amp;ROW()&amp;"S1",FALSE())))</formula>
    </cfRule>
  </conditionalFormatting>
  <conditionalFormatting sqref="A15 C15:F15 H15:J15 L15:N15">
    <cfRule type="expression" dxfId="19" priority="6">
      <formula>NOT(EXACT(INDIRECT("Z"&amp;ROW()-1&amp;"S1",FALSE()), INDIRECT("Z"&amp;ROW()&amp;"S1",FALSE())))</formula>
    </cfRule>
  </conditionalFormatting>
  <conditionalFormatting sqref="B15">
    <cfRule type="expression" dxfId="18" priority="5">
      <formula>NOT(EXACT(INDIRECT("Z"&amp;ROW()-1&amp;"S1",FALSE()), INDIRECT("Z"&amp;ROW()&amp;"S1",FALSE())))</formula>
    </cfRule>
  </conditionalFormatting>
  <conditionalFormatting sqref="N15">
    <cfRule type="expression" dxfId="17" priority="4">
      <formula>NOT(EXACT(INDIRECT("Z"&amp;ROW()-1&amp;"S1",FALSE()), INDIRECT("Z"&amp;ROW()&amp;"S1",FALSE())))</formula>
    </cfRule>
  </conditionalFormatting>
  <conditionalFormatting sqref="A23:A24 C23:N24">
    <cfRule type="expression" dxfId="16" priority="3">
      <formula>NOT(EXACT(INDIRECT("Z"&amp;ROW()-1&amp;"S1",FALSE()), INDIRECT("Z"&amp;ROW()&amp;"S1",FALSE())))</formula>
    </cfRule>
  </conditionalFormatting>
  <conditionalFormatting sqref="B23:B24">
    <cfRule type="expression" dxfId="15" priority="2">
      <formula>NOT(EXACT(INDIRECT("Z"&amp;ROW()-1&amp;"S1",FALSE()), INDIRECT("Z"&amp;ROW()&amp;"S1",FALSE())))</formula>
    </cfRule>
  </conditionalFormatting>
  <conditionalFormatting sqref="N23:N24">
    <cfRule type="expression" dxfId="14" priority="1">
      <formula>NOT(EXACT(INDIRECT("Z"&amp;ROW()-1&amp;"S1",FALSE()), INDIRECT("Z"&amp;ROW()&amp;"S1",FALSE())))</formula>
    </cfRule>
  </conditionalFormatting>
  <dataValidations count="12">
    <dataValidation allowBlank="1" showInputMessage="1" showErrorMessage="1" promptTitle="Area use per capacity (m^2/MW) " prompt="If a process requires area set value here. If no area use is to be considered set NV(). " sqref="N1"/>
    <dataValidation allowBlank="1" showInputMessage="1" showErrorMessage="1" promptTitle="Startup Cost (€)" prompt="The process cost which is incurred when the process is switched on from off condition at a timestep." sqref="K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Annual fix cost (€/MW/a)" prompt="Operation independent costs for existing and new capacities per MW throughput power." sqref="I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Installed capacity (MW)" prompt="Existing power throughput capacity per process." sqref="C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tabSelected="1" workbookViewId="0">
      <selection activeCell="B24" sqref="B24"/>
    </sheetView>
  </sheetViews>
  <sheetFormatPr baseColWidth="10" defaultColWidth="11.42578125" defaultRowHeight="15"/>
  <cols>
    <col min="1" max="1" width="16.28515625" style="3" bestFit="1" customWidth="1"/>
    <col min="2" max="2" width="13.42578125" style="3" bestFit="1" customWidth="1"/>
    <col min="3" max="3" width="11.42578125" style="3" bestFit="1" customWidth="1"/>
    <col min="4" max="4" width="20.7109375" style="25" customWidth="1"/>
    <col min="5" max="5" width="18.42578125" style="25" customWidth="1"/>
    <col min="6" max="16384" width="11.42578125" style="3"/>
  </cols>
  <sheetData>
    <row r="1" spans="1:5" s="13" customFormat="1">
      <c r="A1" s="13" t="s">
        <v>75</v>
      </c>
      <c r="B1" s="13" t="s">
        <v>63</v>
      </c>
      <c r="C1" s="13" t="s">
        <v>62</v>
      </c>
      <c r="D1" s="22" t="s">
        <v>66</v>
      </c>
      <c r="E1" s="22" t="s">
        <v>87</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t="e">
        <f>NA()</f>
        <v>#N/A</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t="e">
        <f>NA()</f>
        <v>#N/A</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t="e">
        <f>NA()</f>
        <v>#N/A</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52" t="s">
        <v>68</v>
      </c>
      <c r="B20" s="52" t="s">
        <v>31</v>
      </c>
      <c r="C20" s="52" t="s">
        <v>64</v>
      </c>
      <c r="D20" s="29">
        <v>1</v>
      </c>
      <c r="E20" s="29" t="e">
        <f>NA()</f>
        <v>#N/A</v>
      </c>
    </row>
    <row r="21" spans="1:5">
      <c r="A21" s="52" t="s">
        <v>68</v>
      </c>
      <c r="B21" s="52" t="s">
        <v>40</v>
      </c>
      <c r="C21" s="52" t="s">
        <v>65</v>
      </c>
      <c r="D21" s="29">
        <v>1</v>
      </c>
      <c r="E21" s="29" t="e">
        <f>NA()</f>
        <v>#N/A</v>
      </c>
    </row>
    <row r="22" spans="1:5">
      <c r="A22" s="52" t="s">
        <v>68</v>
      </c>
      <c r="B22" s="52" t="s">
        <v>28</v>
      </c>
      <c r="C22" s="52" t="s">
        <v>65</v>
      </c>
      <c r="D22" s="29">
        <v>0</v>
      </c>
      <c r="E22" s="29" t="e">
        <f>NA()</f>
        <v>#N/A</v>
      </c>
    </row>
    <row r="23" spans="1:5">
      <c r="A23" s="52" t="s">
        <v>96</v>
      </c>
      <c r="B23" s="52" t="s">
        <v>40</v>
      </c>
      <c r="C23" s="52" t="s">
        <v>64</v>
      </c>
      <c r="D23" s="29">
        <v>1</v>
      </c>
      <c r="E23" s="29" t="e">
        <v>#N/A</v>
      </c>
    </row>
    <row r="24" spans="1:5">
      <c r="A24" s="52" t="s">
        <v>96</v>
      </c>
      <c r="B24" s="52" t="s">
        <v>40</v>
      </c>
      <c r="C24" s="52" t="s">
        <v>65</v>
      </c>
      <c r="D24" s="29">
        <v>0</v>
      </c>
      <c r="E24" s="29" t="e">
        <v>#N/A</v>
      </c>
    </row>
    <row r="25" spans="1:5">
      <c r="D25" s="3"/>
      <c r="E25" s="3"/>
    </row>
    <row r="26" spans="1:5">
      <c r="D26" s="3"/>
      <c r="E26" s="3"/>
    </row>
    <row r="27" spans="1:5">
      <c r="D27" s="3"/>
      <c r="E27" s="3"/>
    </row>
  </sheetData>
  <autoFilter ref="A1:E29"/>
  <conditionalFormatting sqref="A30:D1048576 A1:D19 F1:XFD1048576">
    <cfRule type="expression" dxfId="8" priority="14">
      <formula>NOT(EXACT(INDIRECT("Z"&amp;ROW()-1&amp;"S1",FALSE()), INDIRECT("Z"&amp;ROW()&amp;"S1",FALSE())))</formula>
    </cfRule>
  </conditionalFormatting>
  <conditionalFormatting sqref="D1:D19 D30:D1048576">
    <cfRule type="dataBar" priority="1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30:E1048576 E1:E19">
    <cfRule type="expression" dxfId="7" priority="10">
      <formula>NOT(EXACT(INDIRECT("Z"&amp;ROW()-1&amp;"S1",FALSE()), INDIRECT("Z"&amp;ROW()&amp;"S1",FALSE())))</formula>
    </cfRule>
  </conditionalFormatting>
  <conditionalFormatting sqref="E30:E1048576 E1:E19">
    <cfRule type="dataBar" priority="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5:E27">
    <cfRule type="expression" dxfId="6" priority="6">
      <formula>NOT(EXACT(INDIRECT("Z"&amp;ROW()-1&amp;"S1",FALSE()), INDIRECT("Z"&amp;ROW()&amp;"S1",FALSE())))</formula>
    </cfRule>
  </conditionalFormatting>
  <conditionalFormatting sqref="A20:D24">
    <cfRule type="expression" dxfId="5" priority="4">
      <formula>NOT(EXACT(INDIRECT("Z"&amp;ROW()-1&amp;"S1",FALSE()), INDIRECT("Z"&amp;ROW()&amp;"S1",FALSE())))</formula>
    </cfRule>
  </conditionalFormatting>
  <conditionalFormatting sqref="D20:D24">
    <cfRule type="dataBar" priority="3">
      <dataBar>
        <cfvo type="num" val="0"/>
        <cfvo type="num" val="2"/>
        <color rgb="FF638EC6"/>
      </dataBar>
      <extLst>
        <ext xmlns:x14="http://schemas.microsoft.com/office/spreadsheetml/2009/9/main" uri="{B025F937-C7B1-47D3-B67F-A62EFF666E3E}">
          <x14:id>{92A56AA6-9971-4C5B-8F62-BF0F95D11E9E}</x14:id>
        </ext>
      </extLst>
    </cfRule>
  </conditionalFormatting>
  <conditionalFormatting sqref="E20:E24">
    <cfRule type="expression" dxfId="4" priority="2">
      <formula>NOT(EXACT(INDIRECT("Z"&amp;ROW()-1&amp;"S1",FALSE()), INDIRECT("Z"&amp;ROW()&amp;"S1",FALSE())))</formula>
    </cfRule>
  </conditionalFormatting>
  <conditionalFormatting sqref="E20:E24">
    <cfRule type="dataBar" priority="1">
      <dataBar>
        <cfvo type="num" val="0"/>
        <cfvo type="num" val="2"/>
        <color rgb="FF638EC6"/>
      </dataBar>
      <extLst>
        <ext xmlns:x14="http://schemas.microsoft.com/office/spreadsheetml/2009/9/main" uri="{B025F937-C7B1-47D3-B67F-A62EFF666E3E}">
          <x14:id>{C61DE6AB-FFF3-49B7-8E83-48B8C04F60E6}</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D1:D19 D30:D1048576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E30:E1048576 E1:E19</xm:sqref>
        </x14:conditionalFormatting>
        <x14:conditionalFormatting xmlns:xm="http://schemas.microsoft.com/office/excel/2006/main">
          <x14:cfRule type="dataBar" id="{92A56AA6-9971-4C5B-8F62-BF0F95D11E9E}">
            <x14:dataBar minLength="0" maxLength="100" gradient="0">
              <x14:cfvo type="num">
                <xm:f>0</xm:f>
              </x14:cfvo>
              <x14:cfvo type="num">
                <xm:f>2</xm:f>
              </x14:cfvo>
              <x14:negativeFillColor rgb="FFFF0000"/>
              <x14:axisColor rgb="FF000000"/>
            </x14:dataBar>
          </x14:cfRule>
          <xm:sqref>D20:D24</xm:sqref>
        </x14:conditionalFormatting>
        <x14:conditionalFormatting xmlns:xm="http://schemas.microsoft.com/office/excel/2006/main">
          <x14:cfRule type="dataBar" id="{C61DE6AB-FFF3-49B7-8E83-48B8C04F60E6}">
            <x14:dataBar minLength="0" maxLength="100" gradient="0">
              <x14:cfvo type="num">
                <xm:f>0</xm:f>
              </x14:cfvo>
              <x14:cfvo type="num">
                <xm:f>2</xm:f>
              </x14:cfvo>
              <x14:negativeFillColor rgb="FFFF0000"/>
              <x14:axisColor rgb="FF000000"/>
            </x14:dataBar>
          </x14:cfRule>
          <xm:sqref>E20:E24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sqref="A1:M1"/>
    </sheetView>
  </sheetViews>
  <sheetFormatPr baseColWidth="10" defaultColWidth="11.42578125" defaultRowHeight="15"/>
  <cols>
    <col min="1" max="2" width="10.7109375" customWidth="1"/>
    <col min="3" max="3" width="14.85546875" bestFit="1" customWidth="1"/>
    <col min="4" max="4" width="13.42578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20" t="s">
        <v>18</v>
      </c>
      <c r="M1" s="20" t="s">
        <v>19</v>
      </c>
    </row>
    <row r="2" spans="1:13">
      <c r="A2" s="8" t="s">
        <v>46</v>
      </c>
      <c r="B2" s="8" t="s">
        <v>45</v>
      </c>
      <c r="C2" s="8" t="s">
        <v>43</v>
      </c>
      <c r="D2" s="8" t="s">
        <v>40</v>
      </c>
      <c r="E2" s="29">
        <v>0.9</v>
      </c>
      <c r="F2" s="28">
        <v>1650000</v>
      </c>
      <c r="G2" s="28">
        <v>16500</v>
      </c>
      <c r="H2" s="31">
        <v>0</v>
      </c>
      <c r="I2" s="28">
        <v>0</v>
      </c>
      <c r="J2" s="28">
        <v>0</v>
      </c>
      <c r="K2" s="28" t="s">
        <v>30</v>
      </c>
      <c r="L2" s="31">
        <v>7.0000000000000007E-2</v>
      </c>
      <c r="M2" s="31">
        <v>40</v>
      </c>
    </row>
    <row r="3" spans="1:13">
      <c r="A3" s="8" t="s">
        <v>44</v>
      </c>
      <c r="B3" s="8" t="s">
        <v>46</v>
      </c>
      <c r="C3" s="8" t="s">
        <v>43</v>
      </c>
      <c r="D3" s="8" t="s">
        <v>40</v>
      </c>
      <c r="E3" s="29">
        <v>0.9</v>
      </c>
      <c r="F3" s="28">
        <v>1650000</v>
      </c>
      <c r="G3" s="28">
        <v>16500</v>
      </c>
      <c r="H3" s="31">
        <v>0</v>
      </c>
      <c r="I3" s="28">
        <v>0</v>
      </c>
      <c r="J3" s="28">
        <v>0</v>
      </c>
      <c r="K3" s="28" t="s">
        <v>30</v>
      </c>
      <c r="L3" s="31">
        <v>7.0000000000000007E-2</v>
      </c>
      <c r="M3" s="31">
        <v>40</v>
      </c>
    </row>
    <row r="4" spans="1:13">
      <c r="A4" s="8" t="s">
        <v>44</v>
      </c>
      <c r="B4" s="8" t="s">
        <v>45</v>
      </c>
      <c r="C4" s="8" t="s">
        <v>43</v>
      </c>
      <c r="D4" s="8" t="s">
        <v>40</v>
      </c>
      <c r="E4" s="29">
        <v>0.85</v>
      </c>
      <c r="F4" s="28">
        <v>3000000</v>
      </c>
      <c r="G4" s="28">
        <v>30000</v>
      </c>
      <c r="H4" s="31">
        <v>0</v>
      </c>
      <c r="I4" s="28">
        <v>0</v>
      </c>
      <c r="J4" s="28">
        <v>0</v>
      </c>
      <c r="K4" s="28" t="s">
        <v>30</v>
      </c>
      <c r="L4" s="31">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workbookViewId="0">
      <selection activeCell="N4" sqref="N4"/>
    </sheetView>
  </sheetViews>
  <sheetFormatPr baseColWidth="10" defaultColWidth="11.42578125" defaultRowHeight="15"/>
  <cols>
    <col min="1" max="1" width="10.7109375" style="3" customWidth="1"/>
    <col min="2" max="2" width="13.140625" style="3" customWidth="1"/>
    <col min="3" max="3" width="13.42578125" style="3" bestFit="1" customWidth="1"/>
    <col min="4" max="4" width="12.140625" style="24" bestFit="1" customWidth="1"/>
    <col min="5" max="5" width="10.42578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c r="U1" s="59" t="s">
        <v>91</v>
      </c>
    </row>
    <row r="2" spans="1:21">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c r="U2" s="61">
        <v>3.4999999999999999E-6</v>
      </c>
    </row>
    <row r="3" spans="1:21">
      <c r="A3" s="4" t="s">
        <v>46</v>
      </c>
      <c r="B3" s="4" t="s">
        <v>47</v>
      </c>
      <c r="C3" s="4" t="s">
        <v>40</v>
      </c>
      <c r="D3" s="28">
        <v>0</v>
      </c>
      <c r="E3" s="28">
        <v>60000</v>
      </c>
      <c r="F3" s="28" t="s">
        <v>30</v>
      </c>
      <c r="G3" s="28">
        <v>0</v>
      </c>
      <c r="H3" s="28">
        <v>8000</v>
      </c>
      <c r="I3" s="28" t="s">
        <v>30</v>
      </c>
      <c r="J3" s="29">
        <v>0.88</v>
      </c>
      <c r="K3" s="29">
        <v>0.88</v>
      </c>
      <c r="L3" s="28">
        <v>100000</v>
      </c>
      <c r="M3" s="60">
        <v>6.54</v>
      </c>
      <c r="N3" s="28">
        <v>20000</v>
      </c>
      <c r="O3" s="31">
        <f t="shared" si="0"/>
        <v>0.32700000000000001</v>
      </c>
      <c r="P3" s="31">
        <v>0.02</v>
      </c>
      <c r="Q3" s="31">
        <v>0</v>
      </c>
      <c r="R3" s="31">
        <v>50</v>
      </c>
      <c r="S3" s="31">
        <v>7.0000000000000007E-2</v>
      </c>
      <c r="T3" s="31">
        <v>0.5</v>
      </c>
      <c r="U3" s="60">
        <v>0</v>
      </c>
    </row>
    <row r="4" spans="1:21">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c r="U4" s="61">
        <v>3.4999999999999999E-6</v>
      </c>
    </row>
    <row r="5" spans="1:21">
      <c r="A5" s="4" t="s">
        <v>44</v>
      </c>
      <c r="B5" s="4" t="s">
        <v>47</v>
      </c>
      <c r="C5" s="4" t="s">
        <v>40</v>
      </c>
      <c r="D5" s="28">
        <v>0</v>
      </c>
      <c r="E5" s="28">
        <v>163000</v>
      </c>
      <c r="F5" s="28" t="s">
        <v>30</v>
      </c>
      <c r="G5" s="28">
        <v>0</v>
      </c>
      <c r="H5" s="28">
        <v>500</v>
      </c>
      <c r="I5" s="28" t="s">
        <v>30</v>
      </c>
      <c r="J5" s="29">
        <v>0.88</v>
      </c>
      <c r="K5" s="29">
        <v>0.88</v>
      </c>
      <c r="L5" s="28">
        <v>100000</v>
      </c>
      <c r="M5" s="60">
        <v>6.54</v>
      </c>
      <c r="N5" s="28">
        <v>20000</v>
      </c>
      <c r="O5" s="31">
        <f t="shared" si="0"/>
        <v>0.32700000000000001</v>
      </c>
      <c r="P5" s="31">
        <v>0.02</v>
      </c>
      <c r="Q5" s="31">
        <v>0</v>
      </c>
      <c r="R5" s="31">
        <v>50</v>
      </c>
      <c r="S5" s="31">
        <v>7.0000000000000007E-2</v>
      </c>
      <c r="T5" s="31">
        <v>0.5</v>
      </c>
      <c r="U5" s="60">
        <v>0</v>
      </c>
    </row>
    <row r="6" spans="1:21">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c r="U6" s="61">
        <v>3.4999999999999999E-6</v>
      </c>
    </row>
    <row r="7" spans="1:21">
      <c r="A7" s="4" t="s">
        <v>45</v>
      </c>
      <c r="B7" s="4" t="s">
        <v>47</v>
      </c>
      <c r="C7" s="4" t="s">
        <v>40</v>
      </c>
      <c r="D7" s="28">
        <v>0</v>
      </c>
      <c r="E7" s="28">
        <v>700000</v>
      </c>
      <c r="F7" s="28" t="s">
        <v>30</v>
      </c>
      <c r="G7" s="28">
        <v>0</v>
      </c>
      <c r="H7" s="28">
        <v>1500</v>
      </c>
      <c r="I7" s="28" t="s">
        <v>30</v>
      </c>
      <c r="J7" s="29">
        <v>0.88</v>
      </c>
      <c r="K7" s="29">
        <v>0.88</v>
      </c>
      <c r="L7" s="28">
        <v>100000</v>
      </c>
      <c r="M7" s="60">
        <v>6.54</v>
      </c>
      <c r="N7" s="28">
        <v>20000</v>
      </c>
      <c r="O7" s="31">
        <f t="shared" si="0"/>
        <v>0.32700000000000001</v>
      </c>
      <c r="P7" s="31">
        <v>0.02</v>
      </c>
      <c r="Q7" s="31">
        <v>0</v>
      </c>
      <c r="R7" s="31">
        <v>50</v>
      </c>
      <c r="S7" s="31">
        <v>7.0000000000000007E-2</v>
      </c>
      <c r="T7" s="31">
        <v>0.5</v>
      </c>
      <c r="U7" s="60">
        <v>0</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K8756" sqref="K8756"/>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dataValidations count="2">
    <dataValidation allowBlank="1" showErrorMessage="1" sqref="B2"/>
    <dataValidation allowBlank="1" showInputMessage="1" showErrorMessage="1" promptTitle="Demand" prompt="Hourly demand (MWh) of commodity Co in site Sit. Column title: &quot;Co.Sit&quot;" sqref="B1:D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C1" sqref="C1"/>
    </sheetView>
  </sheetViews>
  <sheetFormatPr baseColWidth="10" defaultColWidth="11.42578125" defaultRowHeight="1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c r="A1" s="41" t="s">
        <v>92</v>
      </c>
      <c r="B1" s="42" t="s">
        <v>93</v>
      </c>
      <c r="C1" s="42" t="s">
        <v>95</v>
      </c>
      <c r="D1" s="42" t="s">
        <v>82</v>
      </c>
    </row>
    <row r="2" spans="1:4" ht="45">
      <c r="A2" s="44" t="s">
        <v>94</v>
      </c>
      <c r="B2" s="39">
        <v>150000000</v>
      </c>
      <c r="C2" s="40" t="s">
        <v>83</v>
      </c>
      <c r="D2" s="40" t="s">
        <v>84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Site</vt:lpstr>
      <vt:lpstr>Commodity</vt:lpstr>
      <vt:lpstr>Process</vt:lpstr>
      <vt:lpstr>Process-Commodity</vt:lpstr>
      <vt:lpstr>Transmission</vt:lpstr>
      <vt:lpstr>Storage</vt:lpstr>
      <vt:lpstr>Demand</vt:lpstr>
      <vt:lpstr>SupIm</vt:lpstr>
      <vt:lpstr>Global</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Hahn, Christoph</cp:lastModifiedBy>
  <dcterms:created xsi:type="dcterms:W3CDTF">2012-03-26T10:59:45Z</dcterms:created>
  <dcterms:modified xsi:type="dcterms:W3CDTF">2019-04-29T08:23:12Z</dcterms:modified>
</cp:coreProperties>
</file>