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anav/Desktop/Optimization sp24/Team Project/"/>
    </mc:Choice>
  </mc:AlternateContent>
  <xr:revisionPtr revIDLastSave="0" documentId="13_ncr:1_{A3E288FD-841B-0142-B136-EC66C34C7ED8}" xr6:coauthVersionLast="47" xr6:coauthVersionMax="47" xr10:uidLastSave="{00000000-0000-0000-0000-000000000000}"/>
  <bookViews>
    <workbookView xWindow="33940" yWindow="1660" windowWidth="34480" windowHeight="15840" xr2:uid="{00000000-000D-0000-FFFF-FFFF00000000}"/>
  </bookViews>
  <sheets>
    <sheet name="Model Data" sheetId="1" r:id="rId1"/>
    <sheet name="Model Constraints" sheetId="2" r:id="rId2"/>
    <sheet name="Answer Report 1" sheetId="5" r:id="rId3"/>
    <sheet name="Answer Report 2" sheetId="6" r:id="rId4"/>
    <sheet name="Answer Report 3" sheetId="7" r:id="rId5"/>
  </sheets>
  <definedNames>
    <definedName name="solver_adj" localSheetId="1" hidden="1">'Model Constraints'!$C$2:$C$42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'Model Constraints'!$C$2:$C$42</definedName>
    <definedName name="solver_lhs2" localSheetId="1" hidden="1">'Model Constraints'!$I$17</definedName>
    <definedName name="solver_lhs3" localSheetId="1" hidden="1">'Model Constraints'!$I$22</definedName>
    <definedName name="solver_lhs4" localSheetId="1" hidden="1">'Model Constraints'!$I$24</definedName>
    <definedName name="solver_lhs5" localSheetId="1" hidden="1">'Model Constraints'!$I$19</definedName>
    <definedName name="solver_lhs6" localSheetId="1" hidden="1">'Model Constraints'!$I$20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'Model Constraints'!$M$16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hs1" localSheetId="1" hidden="1">"binary"</definedName>
    <definedName name="solver_rhs2" localSheetId="1" hidden="1">'Model Constraints'!$J$17</definedName>
    <definedName name="solver_rhs3" localSheetId="1" hidden="1">'Model Constraints'!$J$22</definedName>
    <definedName name="solver_rhs4" localSheetId="1" hidden="1">'Model Constraints'!$J$24</definedName>
    <definedName name="solver_rhs5" localSheetId="1" hidden="1">'Model Constraints'!$J$19</definedName>
    <definedName name="solver_rhs6" localSheetId="1" hidden="1">'Model Constraints'!$J$20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/>
  <c r="XFD1048551" i="1" a="1"/>
  <c r="XFD1048551" i="1" s="1"/>
  <c r="XFD1048552" i="1" a="1"/>
  <c r="XFD1048552" i="1"/>
  <c r="XFD1048553" i="1" a="1"/>
  <c r="XFD1048553" i="1"/>
  <c r="XFD1048554" i="1" a="1"/>
  <c r="XFD1048554" i="1"/>
  <c r="XFD1048555" i="1" a="1"/>
  <c r="XFD1048555" i="1" s="1"/>
  <c r="XFD1048556" i="1" a="1"/>
  <c r="XFD1048556" i="1"/>
  <c r="XFD1048557" i="1" a="1"/>
  <c r="XFD1048557" i="1"/>
  <c r="XFD1048558" i="1" a="1"/>
  <c r="XFD1048558" i="1"/>
  <c r="XFD1048559" i="1" a="1"/>
  <c r="XFD1048559" i="1" s="1"/>
  <c r="XFD1048560" i="1" a="1"/>
  <c r="XFD1048560" i="1"/>
  <c r="XFD1048561" i="1" a="1"/>
  <c r="XFD1048561" i="1"/>
  <c r="XFD1048562" i="1" a="1"/>
  <c r="XFD1048562" i="1"/>
  <c r="XFD1048563" i="1" a="1"/>
  <c r="XFD1048563" i="1" s="1"/>
  <c r="XFD1048564" i="1" a="1"/>
  <c r="XFD1048564" i="1"/>
  <c r="XFD1048565" i="1" a="1"/>
  <c r="XFD1048565" i="1"/>
  <c r="XFD1048566" i="1" a="1"/>
  <c r="XFD1048566" i="1"/>
  <c r="XFD1048567" i="1" a="1"/>
  <c r="XFD1048567" i="1" s="1"/>
  <c r="XFD1048568" i="1" a="1"/>
  <c r="XFD1048568" i="1"/>
  <c r="XFD1048569" i="1" a="1"/>
  <c r="XFD1048569" i="1"/>
  <c r="XFD1048570" i="1" a="1"/>
  <c r="XFD1048570" i="1"/>
  <c r="XFD1048571" i="1" a="1"/>
  <c r="XFD1048571" i="1" s="1"/>
  <c r="XFD1048572" i="1" a="1"/>
  <c r="XFD1048572" i="1"/>
  <c r="XFD1048573" i="1" a="1"/>
  <c r="XFD1048573" i="1"/>
  <c r="XFD1048574" i="1" a="1"/>
  <c r="XFD1048574" i="1"/>
  <c r="XFD1048575" i="1" a="1"/>
  <c r="XFD1048575" i="1" s="1"/>
  <c r="J22" i="2"/>
  <c r="J17" i="2"/>
  <c r="K13" i="2"/>
  <c r="N13" i="2" l="1"/>
  <c r="I24" i="2" s="1"/>
  <c r="P10" i="2"/>
  <c r="M5" i="2" s="1"/>
  <c r="O10" i="2"/>
  <c r="N10" i="2"/>
  <c r="M10" i="2"/>
  <c r="L10" i="2"/>
  <c r="K10" i="2"/>
  <c r="J10" i="2"/>
  <c r="Q10" i="2"/>
  <c r="I10" i="2"/>
  <c r="I3" i="2" s="1"/>
  <c r="L3" i="2" l="1"/>
  <c r="I20" i="2" s="1"/>
  <c r="J3" i="2"/>
  <c r="K3" i="2"/>
  <c r="N3" i="2" l="1"/>
  <c r="P3" i="2"/>
  <c r="O3" i="2"/>
  <c r="M3" i="2"/>
  <c r="O5" i="2" l="1"/>
  <c r="J5" i="2"/>
  <c r="N5" i="2"/>
  <c r="I5" i="2"/>
  <c r="K5" i="2" l="1"/>
  <c r="L5" i="2" s="1"/>
  <c r="I19" i="2" s="1"/>
  <c r="P5" i="2"/>
  <c r="M16" i="2" l="1"/>
  <c r="I7" i="2"/>
  <c r="K7" i="2" s="1"/>
  <c r="M7" i="2" s="1"/>
  <c r="I22" i="2" l="1"/>
  <c r="I17" i="2"/>
  <c r="J7" i="2"/>
  <c r="L7" i="2" s="1"/>
  <c r="I23" i="2" l="1"/>
  <c r="I18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<sst xmlns="http://schemas.openxmlformats.org/spreadsheetml/2006/main" count="398" uniqueCount="197">
  <si>
    <t>Tb</t>
  </si>
  <si>
    <t>Tc</t>
  </si>
  <si>
    <t>Cpa</t>
  </si>
  <si>
    <t>Cpb</t>
  </si>
  <si>
    <t>Cpc</t>
  </si>
  <si>
    <t>Cpd</t>
  </si>
  <si>
    <t>Pc</t>
  </si>
  <si>
    <t>ΔHvap</t>
  </si>
  <si>
    <t>#Atoms</t>
  </si>
  <si>
    <t>yi</t>
  </si>
  <si>
    <t>Group#</t>
  </si>
  <si>
    <t>Group Type</t>
  </si>
  <si>
    <t>NR</t>
  </si>
  <si>
    <t>NR-CH3</t>
  </si>
  <si>
    <t>NR-CH2-</t>
  </si>
  <si>
    <t>NR&gt;CH-</t>
  </si>
  <si>
    <t>NR&gt;C&lt;</t>
  </si>
  <si>
    <t>NR=CH2</t>
  </si>
  <si>
    <t>NR=CH-</t>
  </si>
  <si>
    <t>NR=C&lt;</t>
  </si>
  <si>
    <t>NR=C=</t>
  </si>
  <si>
    <t>NR≡CH</t>
  </si>
  <si>
    <t>NR≡C-</t>
  </si>
  <si>
    <t>R-CH2-</t>
  </si>
  <si>
    <t>R&gt;CH-</t>
  </si>
  <si>
    <t>R&gt;C&lt;</t>
  </si>
  <si>
    <t>R=CH-</t>
  </si>
  <si>
    <t>R=C&lt;</t>
  </si>
  <si>
    <t>H-F</t>
  </si>
  <si>
    <t>H-Cl</t>
  </si>
  <si>
    <t>H-Br</t>
  </si>
  <si>
    <t>H-I</t>
  </si>
  <si>
    <t>O-OHP</t>
  </si>
  <si>
    <t>O-OHA</t>
  </si>
  <si>
    <t>O-O-NR</t>
  </si>
  <si>
    <t>O-O-R</t>
  </si>
  <si>
    <t>Legend</t>
  </si>
  <si>
    <t>R</t>
  </si>
  <si>
    <t>H</t>
  </si>
  <si>
    <t>OHA</t>
  </si>
  <si>
    <t>OHP</t>
  </si>
  <si>
    <t>nonring</t>
  </si>
  <si>
    <t>ring</t>
  </si>
  <si>
    <t>halogen</t>
  </si>
  <si>
    <t>alcohol</t>
  </si>
  <si>
    <t>phenol</t>
  </si>
  <si>
    <t>O&gt;C=O-NR</t>
  </si>
  <si>
    <t>O</t>
  </si>
  <si>
    <t>oxygen</t>
  </si>
  <si>
    <t>O&gt;C=O-R</t>
  </si>
  <si>
    <t>O=CH-A</t>
  </si>
  <si>
    <t>A</t>
  </si>
  <si>
    <t>aldehyde</t>
  </si>
  <si>
    <t>Ac</t>
  </si>
  <si>
    <t>Acid</t>
  </si>
  <si>
    <t>E</t>
  </si>
  <si>
    <t>ester</t>
  </si>
  <si>
    <t>O-COOH-Ac</t>
  </si>
  <si>
    <t>O-COO-E</t>
  </si>
  <si>
    <t>O=O</t>
  </si>
  <si>
    <t>N-NH2</t>
  </si>
  <si>
    <t>N&gt;NH-NR</t>
  </si>
  <si>
    <t>N&gt;NH-R</t>
  </si>
  <si>
    <t>N&gt;N-NR</t>
  </si>
  <si>
    <t>N-N=NR</t>
  </si>
  <si>
    <t>N-N=R</t>
  </si>
  <si>
    <t>N=NH</t>
  </si>
  <si>
    <t>N-CN</t>
  </si>
  <si>
    <t>N-NO2</t>
  </si>
  <si>
    <t>S-SH</t>
  </si>
  <si>
    <t>S-S-NR</t>
  </si>
  <si>
    <t>S-S-R</t>
  </si>
  <si>
    <t>N</t>
  </si>
  <si>
    <t>nitrogen</t>
  </si>
  <si>
    <t>S</t>
  </si>
  <si>
    <t>sulfur</t>
  </si>
  <si>
    <t>Pure-Component Properties</t>
  </si>
  <si>
    <t>Cp0a</t>
  </si>
  <si>
    <t>Process Conditions</t>
  </si>
  <si>
    <t>Tevp</t>
  </si>
  <si>
    <t>Tavg</t>
  </si>
  <si>
    <t>Tbr</t>
  </si>
  <si>
    <t>Tavgr</t>
  </si>
  <si>
    <t>Tcndr</t>
  </si>
  <si>
    <t>Tevpr</t>
  </si>
  <si>
    <t>Tcnd</t>
  </si>
  <si>
    <t>α</t>
  </si>
  <si>
    <t>ω</t>
  </si>
  <si>
    <t>β</t>
  </si>
  <si>
    <t>Cpla</t>
  </si>
  <si>
    <t>ΔHvb</t>
  </si>
  <si>
    <t>ΔHve</t>
  </si>
  <si>
    <t>h</t>
  </si>
  <si>
    <t>G</t>
  </si>
  <si>
    <t>k</t>
  </si>
  <si>
    <t>Pvpcr</t>
  </si>
  <si>
    <t>Pvper</t>
  </si>
  <si>
    <t>Pvpc</t>
  </si>
  <si>
    <t>Pvpe</t>
  </si>
  <si>
    <t>Molecular Sums</t>
  </si>
  <si>
    <t>Constraints</t>
  </si>
  <si>
    <t>Plow</t>
  </si>
  <si>
    <t>Phigh</t>
  </si>
  <si>
    <t>LHS</t>
  </si>
  <si>
    <t>RHS</t>
  </si>
  <si>
    <t>Sign</t>
  </si>
  <si>
    <t>&gt;=</t>
  </si>
  <si>
    <t>&lt;=</t>
  </si>
  <si>
    <t>Objective Function</t>
  </si>
  <si>
    <t>max</t>
  </si>
  <si>
    <t>Cpla Nonnegative</t>
  </si>
  <si>
    <t>Cp0a Nonnegative</t>
  </si>
  <si>
    <t>Description</t>
  </si>
  <si>
    <t>Objective Cell (Max)</t>
  </si>
  <si>
    <t>Cell</t>
  </si>
  <si>
    <t>Original Value</t>
  </si>
  <si>
    <t>Final Value</t>
  </si>
  <si>
    <t>Slack</t>
  </si>
  <si>
    <t>$C$2</t>
  </si>
  <si>
    <t>$C$3</t>
  </si>
  <si>
    <t>$C$4</t>
  </si>
  <si>
    <t>$C$5</t>
  </si>
  <si>
    <t>$C$6</t>
  </si>
  <si>
    <t>$C$7</t>
  </si>
  <si>
    <t>$C$8</t>
  </si>
  <si>
    <t>$C$9</t>
  </si>
  <si>
    <t>$C$10</t>
  </si>
  <si>
    <t>$C$11</t>
  </si>
  <si>
    <t>$C$12</t>
  </si>
  <si>
    <t>$C$13</t>
  </si>
  <si>
    <t>$C$14</t>
  </si>
  <si>
    <t>$C$15</t>
  </si>
  <si>
    <t>$C$16</t>
  </si>
  <si>
    <t>$C$17</t>
  </si>
  <si>
    <t>$C$18</t>
  </si>
  <si>
    <t>$C$19</t>
  </si>
  <si>
    <t>$C$20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</si>
  <si>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</si>
  <si>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</si>
  <si>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</si>
  <si>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</si>
  <si>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</si>
  <si>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</si>
  <si>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</si>
  <si>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</si>
  <si>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</si>
  <si>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</si>
  <si>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$C$31</t>
  </si>
  <si>
    <t>$C$32</t>
  </si>
  <si>
    <t>$C$33</t>
  </si>
  <si>
    <t>$C$34</t>
  </si>
  <si>
    <t>$C$35</t>
  </si>
  <si>
    <t>$C$36</t>
  </si>
  <si>
    <t>$C$37</t>
  </si>
  <si>
    <t>$C$38</t>
  </si>
  <si>
    <t>$C$39</t>
  </si>
  <si>
    <t>$C$40</t>
  </si>
  <si>
    <t>$C$41</t>
  </si>
  <si>
    <t>$C$42</t>
  </si>
  <si>
    <t>$I$17</t>
  </si>
  <si>
    <t>$I$18</t>
  </si>
  <si>
    <t>$I$19</t>
  </si>
  <si>
    <t>$I$20</t>
  </si>
  <si>
    <t>TbSum</t>
  </si>
  <si>
    <t>TcSum</t>
  </si>
  <si>
    <t>CpaSum</t>
  </si>
  <si>
    <t>CpbSum</t>
  </si>
  <si>
    <t>CpcSum</t>
  </si>
  <si>
    <t>CpdSum</t>
  </si>
  <si>
    <t>PcSum</t>
  </si>
  <si>
    <t>ΔHvap,bSum</t>
  </si>
  <si>
    <t>NumAtomsSum</t>
  </si>
  <si>
    <t>Maximum number of functional groups</t>
  </si>
  <si>
    <t>Minimum vapor pressure evaporation</t>
  </si>
  <si>
    <t>Maximum vapor pressure evaporation</t>
  </si>
  <si>
    <t>Minimum vapor pressure condensation</t>
  </si>
  <si>
    <t>Maximum vapor pressure condensation</t>
  </si>
  <si>
    <t>Microsoft Excel Answer Report</t>
  </si>
  <si>
    <t>Worksheet: Model Constraints</t>
  </si>
  <si>
    <t>Report Created:Sun Apr 28 2024 17:03:05 GMT-0500 (Central Daylight Time)</t>
  </si>
  <si>
    <t>Result: Solver found a solution.  All constraints and optimality conditions are satisfied.</t>
  </si>
  <si>
    <t>Engine: Standard LSGRG Nonlinear</t>
  </si>
  <si>
    <t>Solution Time: 437 milliseconds</t>
  </si>
  <si>
    <t>Iterations: 7</t>
  </si>
  <si>
    <t>Subproblems: 48</t>
  </si>
  <si>
    <t>Incumbent Solutions: 1</t>
  </si>
  <si>
    <t>Model Constraints'!$M$16</t>
  </si>
  <si>
    <t>Decision Variable Cells</t>
  </si>
  <si>
    <t>Lower Bound</t>
  </si>
  <si>
    <t>Upper Bound</t>
  </si>
  <si>
    <t>$I$22</t>
  </si>
  <si>
    <t>$I$23</t>
  </si>
  <si>
    <t>$I$24</t>
  </si>
  <si>
    <t>Report Created:Sun Apr 28 2024 17:05:36 GMT-0500 (Central Daylight Time)</t>
  </si>
  <si>
    <t>Solution Time: 739 milliseconds</t>
  </si>
  <si>
    <t>Report Created:Sun Apr 28 2024 17:09:23 GMT-0500 (Central Daylight Time)</t>
  </si>
  <si>
    <t>Solution Time: 636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</si>
</sst>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Helv"/>
    </font>
    <font>
      <sz val="8"/>
      <color theme="1"/>
      <name val="Helv"/>
    </font>
    <font>
      <b/>
      <sz val="8"/>
      <color rgb="FF0000FF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 applyBorder="1"/>
    <xf numFmtId="0" fontId="6" fillId="0" borderId="1" xfId="0" applyFont="1" applyBorder="1"/>
    <xf numFmtId="0" fontId="6" fillId="0" borderId="1" xfId="0" quotePrefix="1" applyFont="1" applyBorder="1"/>
    <xf numFmtId="0" fontId="6" fillId="0" borderId="2" xfId="0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1E3F26-0245-D145-90F8-686495CD0E36}">
  <we:reference id="wa104100404" version="3.0.0.1" store="en-US" storeType="OMEX"/>
  <we:alternateReferences>
    <we:reference id="wa104100404" version="3.0.0.1" store="wa104100404" storeType="OMEX"/>
  </we:alternateReferences>
  <we:properties>
    <we:property name="IihEOiIWEDFVMy0aLFhEQhApWzsiFm8ARiQ=" value="&quot;U2gHfXdV&quot;"/>
    <we:property name="IihEOiIWEDFVMy0aLFhEQhApWzsiFm8CQjA=" value="&quot;Ug==&quot;"/>
    <we:property name="IihEOiIWEDFVMy0aLFhEQhApWzsiFm8CUyA=" value="&quot;U2gHfXY=&quot;"/>
    <we:property name="IihEOiIWEDFVMy0aLFhEQhApWzsiFm8EUTM=" value="&quot;U2gHfXdUAFI=&quot;"/>
    <we:property name="IihEOiIWEDFVMy0aLFhEQhApWzsiFm8FVSI=" value="&quot;U2gHfXdUAFI=&quot;"/>
    <we:property name="IihEOiIWEDFVMy0aLFhEQhApWzsiFm8GXiQ=" value="&quot;JBRw&quot;"/>
    <we:property name="IihEOiIWEDFVMy0aLFhEQhApWzsiFm8KQCc=" value="&quot;UA==&quot;"/>
    <we:property name="IihEOiIWEDFVMy0aLFhEQhApWzsiFm8KQCo=" value="&quot;Ug==&quot;"/>
    <we:property name="IihEOiIWEDFVMy0aLFhEQhApWzsiFm8KQDA=" value="&quot;U2gOdA==&quot;"/>
    <we:property name="IihEOiIWEDFVMy0aLFhEQhApWzsiFm8NRDE=" value="&quot;UQ==&quot;"/>
    <we:property name="IihEOiIWEDFVMy0aLFhEQhApWzsiFm8NVSQ=" value="&quot;Ug==&quot;"/>
    <we:property name="IihEOiIWEDFVMy0aLFhEQhApWzsiFm8OQjc=" value="&quot;U2gHenI=&quot;"/>
    <we:property name="IihEOiIWEDFVMy0aLFhEQhApWzsiFm8OQy8=" value="&quot;Uw==&quot;"/>
    <we:property name="IihEOiIWEDFVMy0aLFhEQhApWzsiFm8OVTc=" value="&quot;UQ==&quot;"/>
    <we:property name="IihEOiIWEDFVMy0aLFhEQhApWzsiFm8OXio=" value="&quot;UHY=&quot;"/>
    <we:property name="IihEOiIWEDFVMy0aLFhEQhApWzsiFm8PQDM=" value="&quot;Uw==&quot;"/>
    <we:property name="IihEOiIWEDFVMy0aLFhEQhApWzsiFm8PQDc=" value="&quot;Uw==&quot;"/>
    <we:property name="IihEOiIWEDFVMy0aLFhEQhApWzsiFm8QQzk=" value="&quot;UnYH&quot;"/>
    <we:property name="IihEOiIWEDFVMy0aLFhEQhApWzsiFm8QRCI=" value="&quot;Uw==&quot;"/>
    <we:property name="IihEOiIWEDFVMy0aLFhEQhApWzsiFm8QUy8=" value="&quot;Ug==&quot;"/>
    <we:property name="IihEOiIWEDFVMy0aLFhEQhApWzsiFm8QXyA=" value="&quot;Uw==&quot;"/>
    <we:property name="IihEOiIWEDFVMy0aLFhEQhApWzsiFm8RQyc=" value="&quot;Uw==&quot;"/>
    <we:property name="IihEOiIWEDFVMy0aLFhEQhApWzsiFm8RUjU=" value="&quot;Ug==&quot;"/>
    <we:property name="IihEOiIWEDFVMy0aLFhEQhApWzsiFm8RVTA=" value="&quot;Vg==&quot;"/>
    <we:property name="IihEOiIWEDFVMy0aLFhEQhApWzsiFm8RXDs=" value="&quot;Uw==&quot;"/>
    <we:property name="IihEOiIWEDFVMy0aLFhEQhApWzsiFm8TQiY=" value="&quot;U2gHfXdUAFI=&quot;"/>
    <we:property name="IihEOiIWEDFVMy0aLFhEQhApWzsiFm8XXy8=" value="&quot;U2gHfA==&quot;"/>
    <we:property name="IihEOiIWEDFVMy0aLFhEQi4nTwAuCg==" value="&quot;Ug==&quot;"/>
    <we:property name="IihEOiIWEDFVMy0aLFhEQiwkXQ==" value="&quot;&quot;"/>
    <we:property name="LilTKCtEcwxeMDYaOREbFxBnRCIrElURby02Gg==" value="&quot;UQ==&quot;"/>
    <we:property name="LilTKCtEcwxeMDYaOREbFxBnRCIrElURby03BQ==" value="&quot;UA==&quot;"/>
    <we:property name="LilTKCtEcwxeMDYaOREbFxBnRCIrElURby0nDw==" value="&quot;Ug==&quot;"/>
    <we:property name="LilTKCtEcwxeMDYaOREbFxBnRCIrElURby4nHA==" value="&quot;UQ==&quot;"/>
    <we:property name="LilTKCtEcwxeMDYaOREbFxBnRCIrElURby4sAQ==" value="&quot;UHY=&quot;"/>
    <we:property name="LilTKCtEcwxeMDYaOREbFxBnRCIrElURby4wHA==" value="&quot;U2gHenI=&quot;"/>
    <we:property name="LilTKCtEcwxeMDYaOREbFxBnRCIrElURby4xBA==" value="&quot;Uw==&quot;"/>
    <we:property name="LilTKCtEcwxeMDYaOREbFxBnRCIrElURby8qG2k=" value="&quot;Rw8TfHBeFCoUcXI=&quot;"/>
    <we:property name="LilTKCtEcwxeMDYaOREbFxBnRCIrElURby8qG2o=" value="&quot;Rw8Tf3VeFCoUcXY=&quot;"/>
    <we:property name="LilTKCtEcwxeMDYaOREbFxBnRCIrElURby8qG2s=" value="&quot;RwUTf31Ac0cEcQ==&quot;"/>
    <we:property name="LilTKCtEcwxeMDYaOREbFxBnRCIrElURby8yGA==" value="&quot;Uw==&quot;"/>
    <we:property name="LilTKCtEcwxeMDYaOREbFxBnRCIrElURby8yHA==" value="&quot;Uw==&quot;"/>
    <we:property name="LilTKCtEcwxeMDYaOREbFxBnRCIrElURbyA0Dw==" value="&quot;U2gHfXdV&quot;"/>
    <we:property name="LilTKCtEcwxeMDYaOREbFxBnRCIrElURbyIhCw==" value="&quot;U2gHfXY=&quot;"/>
    <we:property name="LilTKCtEcwxeMDYaOREbFxBnRCIrElURbyIwGw==" value="&quot;Ug==&quot;"/>
    <we:property name="LilTKCtEcwxeMDYaOREbFxBnRCIrElURbyQjGA==" value="&quot;U2gHfXdUAFI=&quot;"/>
    <we:property name="LilTKCtEcwxeMDYaOREbFxBnRCIrElURbyUnCQ==" value="&quot;U2gHfXdUAFI=&quot;"/>
    <we:property name="LilTKCtEcwxeMDYaOREbFxBnRCIrElURbyYsDw==" value="&quot;JBRw&quot;"/>
    <we:property name="LilTKCtEcwxeMDYaOREbFxBnRCIrElURbyoyAQ==" value="&quot;Ug==&quot;"/>
    <we:property name="LilTKCtEcwxeMDYaOREbFxBnRCIrElURbyoyDA==" value="&quot;UA==&quot;"/>
    <we:property name="LilTKCtEcwxeMDYaOREbFxBnRCIrElURbyoyGw==" value="&quot;U2gOdA==&quot;"/>
    <we:property name="LilTKCtEcwxeMDYaOREbFxBnRCIrElURbzA2CQ==" value="&quot;Uw==&quot;"/>
    <we:property name="LilTKCtEcwxeMDYaOREbFxBnRCIrElURbzAhBA==" value="&quot;Ug==&quot;"/>
    <we:property name="LilTKCtEcwxeMDYaOREbFxBnRCIrElURbzAtCw==" value="&quot;Uw==&quot;"/>
    <we:property name="LilTKCtEcwxeMDYaOREbFxBnRCIrElURbzAxEg==" value="&quot;UnYH&quot;"/>
    <we:property name="LilTKCtEcwxeMDYaOREbFxBnRCIrElURbzEgHg==" value="&quot;Ug==&quot;"/>
    <we:property name="LilTKCtEcwxeMDYaOREbFxBnRCIrElURbzEnBGk=" value="&quot;Q3gKbQ==&quot;"/>
    <we:property name="LilTKCtEcwxeMDYaOREbFxBnRCIrElURbzEnBGo=" value="&quot;Q3oKbQ==&quot;"/>
    <we:property name="LilTKCtEcwxeMDYaOREbFxBnRCIrElURbzEnBGs=" value="&quot;Q3sXLy4KURFJ&quot;"/>
    <we:property name="LilTKCtEcwxeMDYaOREbFxBnRCIrElURbzEnGw==" value="&quot;Vg==&quot;"/>
    <we:property name="LilTKCtEcwxeMDYaOREbFxBnRCIrElURbzEqG2k=" value="&quot;RwwTfHBeFCkUcXI=&quot;"/>
    <we:property name="LilTKCtEcwxeMDYaOREbFxBnRCIrElURbzEqG2o=" value="&quot;RwwTf3VeFCkUcXY=&quot;"/>
    <we:property name="LilTKCtEcwxeMDYaOREbFxBnRCIrElURbzEqG2s=" value="&quot;&quot;"/>
    <we:property name="LilTKCtEcwxeMDYaOREbFxBnRCIrElURbzEuEA==" value="&quot;Uw==&quot;"/>
    <we:property name="LilTKCtEcwxeMDYaOREbFxBnRCIrElURbzExDA==" value="&quot;Uw==&quot;"/>
    <we:property name="LilTKCtEcwxeMDYaOREbFxBnRCIrElURbzMwDQ==" value="&quot;U2gHfXdUAFI=&quot;"/>
    <we:property name="LilTKCtEcwxeMDYaOREbFxBnRCIrElURbzctBA==" value="&quot;U2gHfA==&quot;"/>
    <we:property name="LilTKCtEcwxeMDYaOREbFxBnYSw1DVEBXCYx" value="&quot;RwUTf31Ac0cEcQ==&quot;"/>
    <we:property name="LilTKCtEcwxeMDYaOREbFxBneC8t" value="&quot;LncB&quot;"/>
    <we:property name="LilTKCtEcwxeMDYaOREbFxBneiw/KVkN" value="&quot;Ug==&quot;"/>
    <we:property name="LilTKCtEdAJEImMbNxQDBhEZQyIr" value="&quot;U2gHfA==&quot;"/>
    <we:property name="LilTKCtEdAJEImMbNxQDBhEZRC4r" value="&quot;Ug==&quot;"/>
    <we:property name="LilTKCtEdAJEImMbNxQDBhEZRCIk" value="&quot;Uw==&quot;"/>
    <we:property name="LilTKCtEdAJEImMbNxQDBhEZRD49" value="&quot;UnYH&quot;"/>
    <we:property name="LilTKCtEdAJEImMbNxQDBhEZRDkm" value="&quot;Uw==&quot;"/>
    <we:property name="LilTKCtEdAJEImMbNxQDBhEZRS8x" value="&quot;Ug==&quot;"/>
    <we:property name="LilTKCtEdAJEImMbNxQDBhEZRSE/" value="&quot;Uw==&quot;"/>
    <we:property name="LilTKCtEdAJEImMbNxQDBhEZRSg0" value="&quot;Vg==&quot;"/>
    <we:property name="LilTKCtEdAJEImMbNxQDBhEZRT4j" value="&quot;Uw==&quot;"/>
    <we:property name="LilTKCtEdAJEImMbNxQDBhEZRz8i" value="&quot;U2gHfXdUAFI=&quot;"/>
    <we:property name="LilTKCtEdAJEImMbNxQDBhEZUCw3" value="&quot;U2gHfXdUAFI=&quot;"/>
    <we:property name="LilTKCtEdAJEImMbNxQDBhEZUSgm" value="&quot;U2gHfXdUAFI=&quot;"/>
    <we:property name="LilTKCtEdAJEImMbNxQDBhEZUiMg" value="&quot;JBRw&quot;"/>
    <we:property name="LilTKCtEdAJEImMbNxQDBhEZVDsg" value="&quot;U2gHfXdV&quot;"/>
    <we:property name="LilTKCtEdAJEImMbNxQDBhEZVi4k" value="&quot;U2gHfXY=&quot;"/>
    <we:property name="LilTKCtEdAJEImMbNxQDBhEZVj80" value="&quot;Ug==&quot;"/>
    <we:property name="LilTKCtEdAJEImMbNxQDBhEZWSgg" value="&quot;Ug==&quot;"/>
    <we:property name="LilTKCtEdAJEImMbNxQDBhEZWTk1" value="&quot;UQ==&quot;"/>
    <we:property name="LilTKCtEdAJEImMbNxQDBhEZWiMu" value="&quot;UHY=&quot;"/>
    <we:property name="LilTKCtEdAJEImMbNxQDBhEZWigz" value="&quot;UQ==&quot;"/>
    <we:property name="LilTKCtEdAJEImMbNxQDBhEZWj4r" value="&quot;Uw==&quot;"/>
    <we:property name="LilTKCtEdAJEImMbNxQDBhEZWj8z" value="&quot;U2gHenI=&quot;"/>
    <we:property name="LilTKCtEdAJEImMbNxQDBhEZWz03" value="&quot;Uw==&quot;"/>
    <we:property name="LilTKCtEdAJEImMbNxQDBhEZWz0z" value="&quot;Uw==&quot;"/>
    <we:property name="LilTKCtEdAJEImMbNxQDBhEZXj00" value="&quot;U2gOdA==&quot;"/>
    <we:property name="LilTKCtEdAJEImMbNxQDBhEZXj0j" value="&quot;UA==&quot;"/>
    <we:property name="LilTKCtEdAJEImMbNxQDBhEZXj0u" value="&quot;Ug==&quot;"/>
    <we:property name="LilTKCtEdAJEImMlOQA4Cg0=" value="&quot;Ug==&quot;"/>
    <we:property name="LilTKCtEdAJEImMnOhI=" value="&quot;&quot;"/>
    <we:property name="UniqueID" value="&quot;20243281714331903609&quot;"/>
  </we:properties>
  <we:bindings>
    <we:binding id="Model ConstraintsrefEdit" type="matrix" appref="{806CE161-BD6F-414A-B32D-5C91A66A5184}"/>
    <we:binding id="Model ConstraintsWorker" type="matrix" appref="{F3920A8B-1BB3-F94C-9168-AA329E2A75F7}"/>
    <we:binding id="refEdit" type="matrix" appref="{81C58A23-AC53-9B4E-8849-FBA7F191C6D5}"/>
    <we:binding id="Var0" type="matrix" appref="{9FFAE07C-3B66-534F-92BF-EEB00E8CC996}"/>
    <we:binding id="Obj" type="matrix" appref="{3B0930C7-99FC-A243-803C-32E9AA3E3AB1}"/>
    <we:binding id="Worker" type="matrix" appref="{BA902E0B-92B7-0545-86A8-6BE888386461}"/>
    <we:binding id="Var$C$2:$C$42" type="matrix" appref="{32AE28C1-DDD1-F743-98BF-00AA7A0B44E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5"/>
  <sheetViews>
    <sheetView tabSelected="1" zoomScale="83" workbookViewId="0">
      <selection activeCell="AA22" sqref="AA22"/>
    </sheetView>
  </sheetViews>
  <sheetFormatPr baseColWidth="10" defaultColWidth="8.83203125" defaultRowHeight="15"/>
  <cols>
    <col min="1" max="1" width="7.5" bestFit="1" customWidth="1"/>
    <col min="2" max="2" width="11.33203125" bestFit="1" customWidth="1"/>
    <col min="3" max="3" width="7" style="2" bestFit="1" customWidth="1"/>
    <col min="4" max="4" width="8" style="2" bestFit="1" customWidth="1"/>
    <col min="5" max="5" width="6.6640625" style="2" bestFit="1" customWidth="1"/>
    <col min="6" max="6" width="8.6640625" bestFit="1" customWidth="1"/>
    <col min="7" max="7" width="11.6640625" style="2" bestFit="1" customWidth="1"/>
    <col min="8" max="8" width="12.6640625" bestFit="1" customWidth="1"/>
    <col min="9" max="9" width="7.6640625" style="2" bestFit="1" customWidth="1"/>
    <col min="10" max="10" width="7" style="2" bestFit="1" customWidth="1"/>
    <col min="11" max="11" width="7.6640625" style="2" bestFit="1" customWidth="1"/>
  </cols>
  <sheetData>
    <row r="1" spans="1:14">
      <c r="A1" s="4" t="s">
        <v>10</v>
      </c>
      <c r="B1" s="4" t="s">
        <v>11</v>
      </c>
      <c r="C1" s="1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5" t="s">
        <v>8</v>
      </c>
      <c r="M1" s="5" t="s">
        <v>36</v>
      </c>
    </row>
    <row r="2" spans="1:14">
      <c r="A2">
        <v>1</v>
      </c>
      <c r="B2" t="s">
        <v>13</v>
      </c>
      <c r="C2" s="3">
        <v>23.58</v>
      </c>
      <c r="D2" s="2">
        <v>1.41E-2</v>
      </c>
      <c r="E2" s="2">
        <v>19.5</v>
      </c>
      <c r="F2" s="2">
        <v>-8.0800000000000004E-3</v>
      </c>
      <c r="G2" s="2">
        <v>1.5300000000000001E-4</v>
      </c>
      <c r="H2" s="2">
        <v>-9.6699999999999999E-8</v>
      </c>
      <c r="I2" s="2">
        <v>-1.1999999999999999E-3</v>
      </c>
      <c r="J2" s="2">
        <v>2.3730000000000002</v>
      </c>
      <c r="K2" s="2">
        <v>4</v>
      </c>
      <c r="M2" t="s">
        <v>12</v>
      </c>
      <c r="N2" t="s">
        <v>41</v>
      </c>
    </row>
    <row r="3" spans="1:14">
      <c r="A3">
        <v>2</v>
      </c>
      <c r="B3" t="s">
        <v>14</v>
      </c>
      <c r="C3" s="3">
        <v>22.88</v>
      </c>
      <c r="D3" s="2">
        <v>1.89E-2</v>
      </c>
      <c r="E3" s="2">
        <v>-0.90900000000000003</v>
      </c>
      <c r="F3" s="2">
        <v>9.5000000000000001E-2</v>
      </c>
      <c r="G3" s="2">
        <v>-5.4400000000000001E-5</v>
      </c>
      <c r="H3" s="2">
        <v>1.1900000000000001E-8</v>
      </c>
      <c r="I3" s="2">
        <v>0</v>
      </c>
      <c r="J3" s="2">
        <v>2.226</v>
      </c>
      <c r="K3" s="2">
        <v>3</v>
      </c>
      <c r="M3" t="s">
        <v>37</v>
      </c>
      <c r="N3" t="s">
        <v>42</v>
      </c>
    </row>
    <row r="4" spans="1:14">
      <c r="A4">
        <v>3</v>
      </c>
      <c r="B4" t="s">
        <v>15</v>
      </c>
      <c r="C4" s="3">
        <v>21.74</v>
      </c>
      <c r="D4" s="2">
        <v>1.61E-2</v>
      </c>
      <c r="E4" s="2">
        <v>-23</v>
      </c>
      <c r="F4" s="2">
        <v>0.20399999999999999</v>
      </c>
      <c r="G4" s="2">
        <v>-2.6499999999999999E-4</v>
      </c>
      <c r="H4" s="2">
        <v>1.1999999999999999E-7</v>
      </c>
      <c r="I4" s="2">
        <v>2E-3</v>
      </c>
      <c r="J4" s="2">
        <v>1.6910000000000001</v>
      </c>
      <c r="K4" s="2">
        <v>2</v>
      </c>
      <c r="M4" t="s">
        <v>38</v>
      </c>
      <c r="N4" t="s">
        <v>43</v>
      </c>
    </row>
    <row r="5" spans="1:14">
      <c r="A5">
        <v>4</v>
      </c>
      <c r="B5" t="s">
        <v>16</v>
      </c>
      <c r="C5" s="3">
        <v>18.25</v>
      </c>
      <c r="D5" s="2">
        <v>6.7000000000000002E-3</v>
      </c>
      <c r="E5" s="2">
        <v>-66.2</v>
      </c>
      <c r="F5" s="2">
        <v>0.42699999999999999</v>
      </c>
      <c r="G5" s="2">
        <v>-6.4099999999999997E-4</v>
      </c>
      <c r="H5" s="2">
        <v>3.0100000000000001E-7</v>
      </c>
      <c r="I5" s="2">
        <v>4.3E-3</v>
      </c>
      <c r="J5" s="2">
        <v>0.63600000000000001</v>
      </c>
      <c r="K5" s="2">
        <v>1</v>
      </c>
      <c r="M5" t="s">
        <v>39</v>
      </c>
      <c r="N5" t="s">
        <v>44</v>
      </c>
    </row>
    <row r="6" spans="1:14">
      <c r="A6">
        <v>5</v>
      </c>
      <c r="B6" t="s">
        <v>17</v>
      </c>
      <c r="C6" s="2">
        <v>18.18</v>
      </c>
      <c r="D6" s="2">
        <v>1.1299999999999999E-2</v>
      </c>
      <c r="E6" s="2">
        <v>23.6</v>
      </c>
      <c r="F6" s="2">
        <v>-3.8100000000000002E-2</v>
      </c>
      <c r="G6" s="2">
        <v>1.7200000000000001E-4</v>
      </c>
      <c r="H6" s="2">
        <v>-1.03E-7</v>
      </c>
      <c r="I6" s="2">
        <v>-2.8E-3</v>
      </c>
      <c r="J6" s="2">
        <v>1.724</v>
      </c>
      <c r="K6" s="2">
        <v>3</v>
      </c>
      <c r="M6" t="s">
        <v>40</v>
      </c>
      <c r="N6" t="s">
        <v>45</v>
      </c>
    </row>
    <row r="7" spans="1:14">
      <c r="A7">
        <v>6</v>
      </c>
      <c r="B7" t="s">
        <v>18</v>
      </c>
      <c r="C7" s="2">
        <v>24.96</v>
      </c>
      <c r="D7" s="2">
        <v>1.29E-2</v>
      </c>
      <c r="E7" s="2">
        <v>-8</v>
      </c>
      <c r="F7" s="2">
        <v>0.105</v>
      </c>
      <c r="G7" s="2">
        <v>-9.6299999999999996E-5</v>
      </c>
      <c r="H7" s="2">
        <v>3.5600000000000001E-8</v>
      </c>
      <c r="I7" s="2">
        <v>-5.9999999999999995E-4</v>
      </c>
      <c r="J7" s="2">
        <v>2.2050000000000001</v>
      </c>
      <c r="K7" s="2">
        <v>2</v>
      </c>
      <c r="M7" t="s">
        <v>47</v>
      </c>
      <c r="N7" t="s">
        <v>48</v>
      </c>
    </row>
    <row r="8" spans="1:14">
      <c r="A8">
        <v>7</v>
      </c>
      <c r="B8" t="s">
        <v>19</v>
      </c>
      <c r="C8" s="2">
        <v>24.14</v>
      </c>
      <c r="D8" s="2">
        <v>1.17E-2</v>
      </c>
      <c r="E8" s="2">
        <v>-28.1</v>
      </c>
      <c r="F8" s="2">
        <v>0.20799999999999999</v>
      </c>
      <c r="G8" s="2">
        <v>-3.0600000000000001E-4</v>
      </c>
      <c r="H8" s="2">
        <v>1.4600000000000001E-7</v>
      </c>
      <c r="I8" s="2">
        <v>1.1000000000000001E-3</v>
      </c>
      <c r="J8" s="2">
        <v>2.1379999999999999</v>
      </c>
      <c r="K8" s="2">
        <v>1</v>
      </c>
      <c r="M8" t="s">
        <v>51</v>
      </c>
      <c r="N8" t="s">
        <v>52</v>
      </c>
    </row>
    <row r="9" spans="1:14">
      <c r="A9">
        <v>8</v>
      </c>
      <c r="B9" t="s">
        <v>20</v>
      </c>
      <c r="C9" s="2">
        <v>26.15</v>
      </c>
      <c r="D9" s="2">
        <v>2.5999999999999999E-3</v>
      </c>
      <c r="E9" s="2">
        <v>27.4</v>
      </c>
      <c r="F9" s="2">
        <v>-5.57E-2</v>
      </c>
      <c r="G9" s="2">
        <v>1.01E-4</v>
      </c>
      <c r="H9" s="2">
        <v>-5.02E-8</v>
      </c>
      <c r="I9" s="2">
        <v>2.8E-3</v>
      </c>
      <c r="J9" s="2">
        <v>2.661</v>
      </c>
      <c r="K9" s="2">
        <v>1</v>
      </c>
      <c r="M9" t="s">
        <v>53</v>
      </c>
      <c r="N9" t="s">
        <v>54</v>
      </c>
    </row>
    <row r="10" spans="1:14">
      <c r="A10">
        <v>9</v>
      </c>
      <c r="B10" t="s">
        <v>21</v>
      </c>
      <c r="C10" s="2">
        <v>9.1999999999999993</v>
      </c>
      <c r="D10" s="2">
        <v>2.7000000000000001E-3</v>
      </c>
      <c r="E10" s="2">
        <v>24.5</v>
      </c>
      <c r="F10" s="2">
        <v>-2.7099999999999999E-2</v>
      </c>
      <c r="G10" s="2">
        <v>1.11E-4</v>
      </c>
      <c r="H10" s="2">
        <v>-6.7799999999999998E-8</v>
      </c>
      <c r="I10" s="2">
        <v>-8.0000000000000004E-4</v>
      </c>
      <c r="J10" s="2">
        <v>1.155</v>
      </c>
      <c r="K10" s="2">
        <v>2</v>
      </c>
      <c r="M10" t="s">
        <v>55</v>
      </c>
      <c r="N10" t="s">
        <v>56</v>
      </c>
    </row>
    <row r="11" spans="1:14">
      <c r="A11">
        <v>10</v>
      </c>
      <c r="B11" t="s">
        <v>22</v>
      </c>
      <c r="C11" s="2">
        <v>27.38</v>
      </c>
      <c r="D11" s="2">
        <v>2E-3</v>
      </c>
      <c r="E11" s="2">
        <v>7.87</v>
      </c>
      <c r="F11" s="2">
        <v>2.01E-2</v>
      </c>
      <c r="G11" s="2">
        <v>-8.3299999999999999E-6</v>
      </c>
      <c r="H11" s="2">
        <v>1.39E-9</v>
      </c>
      <c r="I11" s="2">
        <v>1.6000000000000001E-3</v>
      </c>
      <c r="J11" s="2">
        <v>3.302</v>
      </c>
      <c r="K11" s="2">
        <v>1</v>
      </c>
      <c r="M11" t="s">
        <v>72</v>
      </c>
      <c r="N11" t="s">
        <v>73</v>
      </c>
    </row>
    <row r="12" spans="1:14">
      <c r="A12">
        <v>11</v>
      </c>
      <c r="B12" t="s">
        <v>23</v>
      </c>
      <c r="C12" s="2">
        <v>27.15</v>
      </c>
      <c r="D12" s="2">
        <v>0.01</v>
      </c>
      <c r="E12" s="2">
        <v>-6.03</v>
      </c>
      <c r="F12" s="2">
        <v>8.5400000000000004E-2</v>
      </c>
      <c r="G12" s="2">
        <v>-7.9999999999999996E-6</v>
      </c>
      <c r="H12" s="2">
        <v>-1.7999999999999999E-8</v>
      </c>
      <c r="I12" s="2">
        <v>2.5000000000000001E-3</v>
      </c>
      <c r="J12" s="2">
        <v>2.3980000000000001</v>
      </c>
      <c r="K12" s="2">
        <v>3</v>
      </c>
      <c r="M12" t="s">
        <v>74</v>
      </c>
      <c r="N12" t="s">
        <v>75</v>
      </c>
    </row>
    <row r="13" spans="1:14">
      <c r="A13">
        <v>12</v>
      </c>
      <c r="B13" t="s">
        <v>24</v>
      </c>
      <c r="C13" s="2">
        <v>21.78</v>
      </c>
      <c r="D13" s="2">
        <v>1.022E-2</v>
      </c>
      <c r="E13" s="2">
        <v>-20.5</v>
      </c>
      <c r="F13" s="2">
        <v>0.16200000000000001</v>
      </c>
      <c r="G13" s="2">
        <v>-1.6000000000000001E-4</v>
      </c>
      <c r="H13" s="2">
        <v>6.2400000000000003E-8</v>
      </c>
      <c r="I13" s="2">
        <v>4.0000000000000002E-4</v>
      </c>
      <c r="J13" s="2">
        <v>1.9419999999999999</v>
      </c>
      <c r="K13" s="2">
        <v>2</v>
      </c>
    </row>
    <row r="14" spans="1:14">
      <c r="A14">
        <v>13</v>
      </c>
      <c r="B14" t="s">
        <v>25</v>
      </c>
      <c r="C14" s="2">
        <v>21.32</v>
      </c>
      <c r="D14" s="2">
        <v>4.1999999999999997E-3</v>
      </c>
      <c r="E14" s="2">
        <v>-90.9</v>
      </c>
      <c r="F14" s="2">
        <v>0.55700000000000005</v>
      </c>
      <c r="G14" s="2">
        <v>-8.9999999999999998E-4</v>
      </c>
      <c r="H14" s="2">
        <v>4.6899999999999998E-7</v>
      </c>
      <c r="I14" s="2">
        <v>6.1000000000000004E-3</v>
      </c>
      <c r="J14" s="2">
        <v>0.64400000000000002</v>
      </c>
      <c r="K14" s="2">
        <v>1</v>
      </c>
    </row>
    <row r="15" spans="1:14">
      <c r="A15">
        <v>14</v>
      </c>
      <c r="B15" t="s">
        <v>26</v>
      </c>
      <c r="C15" s="2">
        <v>26.73</v>
      </c>
      <c r="D15" s="2">
        <v>8.2000000000000007E-3</v>
      </c>
      <c r="E15" s="2">
        <v>-2.14</v>
      </c>
      <c r="F15" s="2">
        <v>5.74E-2</v>
      </c>
      <c r="G15" s="2">
        <v>-1.64E-6</v>
      </c>
      <c r="H15" s="2">
        <v>-1.59E-8</v>
      </c>
      <c r="I15" s="2">
        <v>1.1000000000000001E-3</v>
      </c>
      <c r="J15" s="2">
        <v>2.544</v>
      </c>
      <c r="K15" s="2">
        <v>2</v>
      </c>
    </row>
    <row r="16" spans="1:14">
      <c r="A16">
        <v>15</v>
      </c>
      <c r="B16" t="s">
        <v>27</v>
      </c>
      <c r="C16" s="2">
        <v>31.01</v>
      </c>
      <c r="D16" s="2">
        <v>1.43E-2</v>
      </c>
      <c r="E16" s="2">
        <v>-8.25</v>
      </c>
      <c r="F16" s="2">
        <v>0.10100000000000001</v>
      </c>
      <c r="G16" s="2">
        <v>-1.4200000000000001E-4</v>
      </c>
      <c r="H16" s="2">
        <v>6.7799999999999998E-8</v>
      </c>
      <c r="I16" s="2">
        <v>8.0000000000000004E-4</v>
      </c>
      <c r="J16" s="2">
        <v>3.0590000000000002</v>
      </c>
      <c r="K16" s="2">
        <v>1</v>
      </c>
    </row>
    <row r="17" spans="1:11">
      <c r="A17">
        <v>16</v>
      </c>
      <c r="B17" t="s">
        <v>28</v>
      </c>
      <c r="C17" s="2">
        <v>-0.03</v>
      </c>
      <c r="D17" s="2">
        <v>1.11E-2</v>
      </c>
      <c r="E17" s="2">
        <v>26.5</v>
      </c>
      <c r="F17" s="2">
        <v>-9.1300000000000006E-2</v>
      </c>
      <c r="G17" s="2">
        <v>1.9100000000000001E-4</v>
      </c>
      <c r="H17" s="2">
        <v>-1.03E-7</v>
      </c>
      <c r="I17" s="2">
        <v>-5.7000000000000002E-3</v>
      </c>
      <c r="J17" s="2">
        <v>-0.67</v>
      </c>
      <c r="K17" s="2">
        <v>1</v>
      </c>
    </row>
    <row r="18" spans="1:11">
      <c r="A18">
        <v>17</v>
      </c>
      <c r="B18" t="s">
        <v>29</v>
      </c>
      <c r="C18" s="2">
        <v>38.130000000000003</v>
      </c>
      <c r="D18" s="2">
        <v>1.0500000000000001E-2</v>
      </c>
      <c r="E18" s="2">
        <v>33.299999999999997</v>
      </c>
      <c r="F18" s="2">
        <v>-9.6299999999999997E-2</v>
      </c>
      <c r="G18" s="2">
        <v>1.8699999999999999E-4</v>
      </c>
      <c r="H18" s="2">
        <v>-9.9600000000000005E-8</v>
      </c>
      <c r="I18" s="2">
        <v>-4.8999999999999998E-3</v>
      </c>
      <c r="J18" s="2">
        <v>4.532</v>
      </c>
      <c r="K18" s="2">
        <v>1</v>
      </c>
    </row>
    <row r="19" spans="1:11">
      <c r="A19">
        <v>18</v>
      </c>
      <c r="B19" t="s">
        <v>30</v>
      </c>
      <c r="C19" s="2">
        <v>66.86</v>
      </c>
      <c r="D19" s="2">
        <v>1.3299999999999999E-2</v>
      </c>
      <c r="E19" s="2">
        <v>28.6</v>
      </c>
      <c r="F19" s="2">
        <v>-6.4899999999999999E-2</v>
      </c>
      <c r="G19" s="2">
        <v>1.36E-4</v>
      </c>
      <c r="H19" s="2">
        <v>-7.54E-8</v>
      </c>
      <c r="I19" s="2">
        <v>5.7000000000000002E-3</v>
      </c>
      <c r="J19" s="2">
        <v>6.5819999999999999</v>
      </c>
      <c r="K19" s="2">
        <v>1</v>
      </c>
    </row>
    <row r="20" spans="1:11">
      <c r="A20">
        <v>19</v>
      </c>
      <c r="B20" t="s">
        <v>31</v>
      </c>
      <c r="C20" s="2">
        <v>93.84</v>
      </c>
      <c r="D20" s="2">
        <v>6.7999999999999996E-3</v>
      </c>
      <c r="E20" s="2">
        <v>32.1</v>
      </c>
      <c r="F20" s="2">
        <v>-6.4100000000000004E-2</v>
      </c>
      <c r="G20" s="2">
        <v>1.26E-4</v>
      </c>
      <c r="H20" s="2">
        <v>-6.87E-8</v>
      </c>
      <c r="I20" s="2">
        <v>-3.3999999999999998E-3</v>
      </c>
      <c r="J20" s="2">
        <v>9.52</v>
      </c>
      <c r="K20" s="2">
        <v>1</v>
      </c>
    </row>
    <row r="21" spans="1:11">
      <c r="A21">
        <v>20</v>
      </c>
      <c r="B21" t="s">
        <v>33</v>
      </c>
      <c r="C21" s="2">
        <v>92.88</v>
      </c>
      <c r="D21" s="2">
        <v>7.4099999999999999E-2</v>
      </c>
      <c r="E21" s="2">
        <v>25.7</v>
      </c>
      <c r="F21" s="2">
        <v>-6.9099999999999995E-2</v>
      </c>
      <c r="G21" s="2">
        <v>1.7699999999999999E-4</v>
      </c>
      <c r="H21" s="2">
        <v>-9.8799999999999998E-8</v>
      </c>
      <c r="I21" s="2">
        <v>1.1999999999999999E-3</v>
      </c>
      <c r="J21" s="2">
        <v>16.826000000000001</v>
      </c>
      <c r="K21" s="2">
        <v>2</v>
      </c>
    </row>
    <row r="22" spans="1:11">
      <c r="A22">
        <v>21</v>
      </c>
      <c r="B22" t="s">
        <v>32</v>
      </c>
      <c r="C22" s="2">
        <v>76.34</v>
      </c>
      <c r="D22" s="2">
        <v>2.4E-2</v>
      </c>
      <c r="E22" s="2">
        <v>-2.81</v>
      </c>
      <c r="F22" s="2">
        <v>0.111</v>
      </c>
      <c r="G22" s="2">
        <v>-1.16E-4</v>
      </c>
      <c r="H22" s="2">
        <v>4.9399999999999999E-8</v>
      </c>
      <c r="I22" s="2">
        <v>1.84E-2</v>
      </c>
      <c r="J22" s="2">
        <v>12.499000000000001</v>
      </c>
      <c r="K22" s="2">
        <v>2</v>
      </c>
    </row>
    <row r="23" spans="1:11">
      <c r="A23">
        <v>22</v>
      </c>
      <c r="B23" t="s">
        <v>34</v>
      </c>
      <c r="C23" s="2">
        <v>22.42</v>
      </c>
      <c r="D23" s="2">
        <v>1.6799999999999999E-2</v>
      </c>
      <c r="E23" s="2">
        <v>25.5</v>
      </c>
      <c r="F23" s="2">
        <v>-6.3200000000000006E-2</v>
      </c>
      <c r="G23" s="2">
        <v>1.11E-4</v>
      </c>
      <c r="H23" s="2">
        <v>-5.4800000000000001E-8</v>
      </c>
      <c r="I23" s="2">
        <v>1.5E-3</v>
      </c>
      <c r="J23" s="2">
        <v>2.41</v>
      </c>
      <c r="K23" s="2">
        <v>1</v>
      </c>
    </row>
    <row r="24" spans="1:11">
      <c r="A24">
        <v>23</v>
      </c>
      <c r="B24" t="s">
        <v>35</v>
      </c>
      <c r="C24" s="2">
        <v>31.22</v>
      </c>
      <c r="D24" s="2">
        <v>9.7999999999999997E-3</v>
      </c>
      <c r="E24" s="2">
        <v>12.2</v>
      </c>
      <c r="F24" s="2">
        <v>-1.26E-2</v>
      </c>
      <c r="G24" s="2">
        <v>6.0300000000000002E-5</v>
      </c>
      <c r="H24" s="2">
        <v>-3.8600000000000002E-8</v>
      </c>
      <c r="I24" s="2">
        <v>4.7999999999999996E-3</v>
      </c>
      <c r="J24" s="2">
        <v>4.6820000000000004</v>
      </c>
      <c r="K24" s="2">
        <v>1</v>
      </c>
    </row>
    <row r="25" spans="1:11">
      <c r="A25">
        <v>24</v>
      </c>
      <c r="B25" t="s">
        <v>46</v>
      </c>
      <c r="C25" s="2">
        <v>76.75</v>
      </c>
      <c r="D25" s="2">
        <v>3.7999999999999999E-2</v>
      </c>
      <c r="E25" s="2">
        <v>6.45</v>
      </c>
      <c r="F25" s="2">
        <v>6.7000000000000004E-2</v>
      </c>
      <c r="G25" s="2">
        <v>-3.57E-5</v>
      </c>
      <c r="H25" s="2">
        <v>2.86E-9</v>
      </c>
      <c r="I25" s="2">
        <v>3.0999999999999999E-3</v>
      </c>
      <c r="J25" s="2">
        <v>8.9719999999999995</v>
      </c>
      <c r="K25" s="2">
        <v>2</v>
      </c>
    </row>
    <row r="26" spans="1:11">
      <c r="A26">
        <v>25</v>
      </c>
      <c r="B26" t="s">
        <v>49</v>
      </c>
      <c r="C26" s="2">
        <v>94.97</v>
      </c>
      <c r="D26" s="2">
        <v>2.8400000000000002E-2</v>
      </c>
      <c r="E26" s="2">
        <v>30.4</v>
      </c>
      <c r="F26" s="2">
        <v>-8.2900000000000001E-2</v>
      </c>
      <c r="G26" s="2">
        <v>2.3599999999999999E-4</v>
      </c>
      <c r="H26" s="2">
        <v>-1.31E-7</v>
      </c>
      <c r="I26" s="2">
        <v>2.8E-3</v>
      </c>
      <c r="J26" s="2">
        <v>6.6449999999999996</v>
      </c>
      <c r="K26" s="2">
        <v>2</v>
      </c>
    </row>
    <row r="27" spans="1:11">
      <c r="A27">
        <v>26</v>
      </c>
      <c r="B27" t="s">
        <v>50</v>
      </c>
      <c r="C27" s="2">
        <v>72.239999999999995</v>
      </c>
      <c r="D27" s="2">
        <v>3.7900000000000003E-2</v>
      </c>
      <c r="E27" s="2">
        <v>30.9</v>
      </c>
      <c r="F27" s="2">
        <v>-3.3599999999999998E-2</v>
      </c>
      <c r="G27" s="2">
        <v>1.6000000000000001E-4</v>
      </c>
      <c r="H27" s="2">
        <v>-9.8799999999999998E-8</v>
      </c>
      <c r="I27" s="2">
        <v>3.0000000000000001E-3</v>
      </c>
      <c r="J27" s="2">
        <v>9.093</v>
      </c>
      <c r="K27" s="2">
        <v>3</v>
      </c>
    </row>
    <row r="28" spans="1:11">
      <c r="A28">
        <v>27</v>
      </c>
      <c r="B28" t="s">
        <v>57</v>
      </c>
      <c r="C28" s="2">
        <v>169.09</v>
      </c>
      <c r="D28" s="2">
        <v>7.9100000000000004E-2</v>
      </c>
      <c r="E28" s="2">
        <v>24.1</v>
      </c>
      <c r="F28" s="2">
        <v>4.2700000000000002E-2</v>
      </c>
      <c r="G28" s="2">
        <v>8.0400000000000003E-5</v>
      </c>
      <c r="H28" s="2">
        <v>-6.87E-8</v>
      </c>
      <c r="I28" s="2">
        <v>7.7000000000000002E-3</v>
      </c>
      <c r="J28" s="2">
        <v>19.536999999999999</v>
      </c>
      <c r="K28" s="2">
        <v>4</v>
      </c>
    </row>
    <row r="29" spans="1:11">
      <c r="A29">
        <v>28</v>
      </c>
      <c r="B29" t="s">
        <v>58</v>
      </c>
      <c r="C29" s="2">
        <v>81.099999999999994</v>
      </c>
      <c r="D29" s="2">
        <v>4.8099999999999997E-2</v>
      </c>
      <c r="E29" s="2">
        <v>24.5</v>
      </c>
      <c r="F29" s="2">
        <v>4.02E-2</v>
      </c>
      <c r="G29" s="2">
        <v>4.0200000000000001E-5</v>
      </c>
      <c r="H29" s="2">
        <v>-4.5200000000000001E-8</v>
      </c>
      <c r="I29" s="2">
        <v>5.0000000000000001E-4</v>
      </c>
      <c r="J29" s="2">
        <v>9.6329999999999991</v>
      </c>
      <c r="K29" s="2">
        <v>3</v>
      </c>
    </row>
    <row r="30" spans="1:11">
      <c r="A30">
        <v>29</v>
      </c>
      <c r="B30" t="s">
        <v>59</v>
      </c>
      <c r="C30" s="2">
        <v>-10.5</v>
      </c>
      <c r="D30" s="2">
        <v>1.43E-2</v>
      </c>
      <c r="E30" s="2">
        <v>6.82</v>
      </c>
      <c r="F30" s="2">
        <v>1.9599999999999999E-2</v>
      </c>
      <c r="G30" s="2">
        <v>1.27E-5</v>
      </c>
      <c r="H30" s="2">
        <v>-1.7800000000000001E-8</v>
      </c>
      <c r="I30" s="2">
        <v>1.01E-2</v>
      </c>
      <c r="J30" s="2">
        <v>5.9089999999999998</v>
      </c>
      <c r="K30" s="2">
        <v>1</v>
      </c>
    </row>
    <row r="31" spans="1:11">
      <c r="A31">
        <v>30</v>
      </c>
      <c r="B31" t="s">
        <v>60</v>
      </c>
      <c r="C31" s="2">
        <v>73.23</v>
      </c>
      <c r="D31" s="2">
        <v>2.4299999999999999E-2</v>
      </c>
      <c r="E31" s="2">
        <v>26.9</v>
      </c>
      <c r="F31" s="2">
        <v>-4.1200000000000001E-2</v>
      </c>
      <c r="G31" s="2">
        <v>1.64E-4</v>
      </c>
      <c r="H31" s="2">
        <v>-9.76E-8</v>
      </c>
      <c r="I31" s="2">
        <v>1.09E-2</v>
      </c>
      <c r="J31" s="2">
        <v>10.788</v>
      </c>
      <c r="K31" s="2">
        <v>3</v>
      </c>
    </row>
    <row r="32" spans="1:11">
      <c r="A32">
        <v>31</v>
      </c>
      <c r="B32" t="s">
        <v>61</v>
      </c>
      <c r="C32" s="2">
        <v>50.17</v>
      </c>
      <c r="D32" s="2">
        <v>2.9499999999999998E-2</v>
      </c>
      <c r="E32" s="2">
        <v>-1.21</v>
      </c>
      <c r="F32" s="2">
        <v>7.6200000000000004E-2</v>
      </c>
      <c r="G32" s="2">
        <v>-4.8600000000000002E-5</v>
      </c>
      <c r="H32" s="2">
        <v>1.05E-8</v>
      </c>
      <c r="I32" s="2">
        <v>7.7000000000000002E-3</v>
      </c>
      <c r="J32" s="2">
        <v>6.4359999999999999</v>
      </c>
      <c r="K32" s="2">
        <v>2</v>
      </c>
    </row>
    <row r="33" spans="1:11">
      <c r="A33">
        <v>32</v>
      </c>
      <c r="B33" t="s">
        <v>62</v>
      </c>
      <c r="C33" s="2">
        <v>52.82</v>
      </c>
      <c r="D33" s="2">
        <v>1.2999999999999999E-2</v>
      </c>
      <c r="E33" s="2">
        <v>11.8</v>
      </c>
      <c r="F33" s="2">
        <v>-2.3E-2</v>
      </c>
      <c r="G33" s="2">
        <v>1.07E-4</v>
      </c>
      <c r="H33" s="2">
        <v>-6.2800000000000006E-8</v>
      </c>
      <c r="I33" s="2">
        <v>1.14E-2</v>
      </c>
      <c r="J33" s="2">
        <v>6.93</v>
      </c>
      <c r="K33" s="2">
        <v>2</v>
      </c>
    </row>
    <row r="34" spans="1:11">
      <c r="A34">
        <v>33</v>
      </c>
      <c r="B34" t="s">
        <v>63</v>
      </c>
      <c r="C34" s="2">
        <v>11.74</v>
      </c>
      <c r="D34" s="2">
        <v>1.6899999999999998E-2</v>
      </c>
      <c r="E34" s="2">
        <v>-31.1</v>
      </c>
      <c r="F34" s="2">
        <v>0.22700000000000001</v>
      </c>
      <c r="G34" s="2">
        <v>-3.2000000000000003E-4</v>
      </c>
      <c r="H34" s="2">
        <v>1.4600000000000001E-7</v>
      </c>
      <c r="I34" s="2">
        <v>7.4000000000000003E-3</v>
      </c>
      <c r="J34" s="2">
        <v>1.8959999999999999</v>
      </c>
      <c r="K34" s="2">
        <v>1</v>
      </c>
    </row>
    <row r="35" spans="1:11">
      <c r="A35">
        <v>34</v>
      </c>
      <c r="B35" t="s">
        <v>64</v>
      </c>
      <c r="C35" s="2">
        <v>74.599999999999994</v>
      </c>
      <c r="D35" s="2">
        <v>2.5499999999999998E-2</v>
      </c>
      <c r="E35" s="2">
        <v>0</v>
      </c>
      <c r="F35" s="2">
        <v>0</v>
      </c>
      <c r="G35" s="2">
        <v>0</v>
      </c>
      <c r="H35" s="2">
        <v>0</v>
      </c>
      <c r="I35" s="2">
        <v>-9.9000000000000008E-3</v>
      </c>
      <c r="J35" s="2">
        <v>3.335</v>
      </c>
      <c r="K35" s="2">
        <v>1</v>
      </c>
    </row>
    <row r="36" spans="1:11">
      <c r="A36">
        <v>35</v>
      </c>
      <c r="B36" t="s">
        <v>65</v>
      </c>
      <c r="C36" s="2">
        <v>57.55</v>
      </c>
      <c r="D36" s="2">
        <v>8.5000000000000006E-3</v>
      </c>
      <c r="E36" s="2">
        <v>8.83</v>
      </c>
      <c r="F36" s="2">
        <v>-3.8400000000000001E-3</v>
      </c>
      <c r="G36" s="2">
        <v>4.35E-5</v>
      </c>
      <c r="H36" s="2">
        <v>-2.6000000000000001E-8</v>
      </c>
      <c r="I36" s="2">
        <v>7.6E-3</v>
      </c>
      <c r="J36" s="2">
        <v>6.5279999999999996</v>
      </c>
      <c r="K36" s="2">
        <v>1</v>
      </c>
    </row>
    <row r="37" spans="1:11">
      <c r="A37">
        <v>36</v>
      </c>
      <c r="B37" t="s">
        <v>66</v>
      </c>
      <c r="C37" s="2">
        <v>83.08</v>
      </c>
      <c r="D37" s="2">
        <v>0</v>
      </c>
      <c r="E37" s="2">
        <v>5.69</v>
      </c>
      <c r="F37" s="2">
        <v>-4.1200000000000004E-3</v>
      </c>
      <c r="G37" s="2">
        <v>1.2799999999999999E-4</v>
      </c>
      <c r="H37" s="2">
        <v>-8.8800000000000001E-8</v>
      </c>
      <c r="I37" s="2">
        <v>0</v>
      </c>
      <c r="J37" s="2">
        <v>12.169</v>
      </c>
      <c r="K37" s="2">
        <v>2</v>
      </c>
    </row>
    <row r="38" spans="1:11">
      <c r="A38">
        <v>37</v>
      </c>
      <c r="B38" t="s">
        <v>67</v>
      </c>
      <c r="C38" s="2">
        <v>125.66</v>
      </c>
      <c r="D38" s="2">
        <v>4.9599999999999998E-2</v>
      </c>
      <c r="E38" s="2">
        <v>36.5</v>
      </c>
      <c r="F38" s="2">
        <v>-7.3300000000000004E-2</v>
      </c>
      <c r="G38" s="2">
        <v>1.84E-4</v>
      </c>
      <c r="H38" s="2">
        <v>-1.03E-7</v>
      </c>
      <c r="I38" s="2">
        <v>-1.01E-2</v>
      </c>
      <c r="J38" s="2">
        <v>12.851000000000001</v>
      </c>
      <c r="K38" s="2">
        <v>2</v>
      </c>
    </row>
    <row r="39" spans="1:11">
      <c r="A39">
        <v>38</v>
      </c>
      <c r="B39" t="s">
        <v>68</v>
      </c>
      <c r="C39" s="2">
        <v>152.54</v>
      </c>
      <c r="D39" s="2">
        <v>4.3700000000000003E-2</v>
      </c>
      <c r="E39" s="2">
        <v>25.9</v>
      </c>
      <c r="F39" s="2">
        <v>-3.7399999999999998E-3</v>
      </c>
      <c r="G39" s="2">
        <v>1.2899999999999999E-4</v>
      </c>
      <c r="H39" s="2">
        <v>-8.8800000000000001E-8</v>
      </c>
      <c r="I39" s="2">
        <v>6.4000000000000003E-3</v>
      </c>
      <c r="J39" s="2">
        <v>16.738</v>
      </c>
      <c r="K39" s="2">
        <v>3</v>
      </c>
    </row>
    <row r="40" spans="1:11">
      <c r="A40">
        <v>39</v>
      </c>
      <c r="B40" t="s">
        <v>69</v>
      </c>
      <c r="C40" s="2">
        <v>63.56</v>
      </c>
      <c r="D40" s="2">
        <v>3.0999999999999999E-3</v>
      </c>
      <c r="E40" s="2">
        <v>35.299999999999997</v>
      </c>
      <c r="F40" s="2">
        <v>-7.5800000000000006E-2</v>
      </c>
      <c r="G40" s="2">
        <v>1.85E-4</v>
      </c>
      <c r="H40" s="2">
        <v>-1.03E-7</v>
      </c>
      <c r="I40" s="2">
        <v>8.3999999999999995E-3</v>
      </c>
      <c r="J40" s="2">
        <v>6.8840000000000003</v>
      </c>
      <c r="K40" s="2">
        <v>2</v>
      </c>
    </row>
    <row r="41" spans="1:11">
      <c r="A41">
        <v>40</v>
      </c>
      <c r="B41" t="s">
        <v>70</v>
      </c>
      <c r="C41" s="2">
        <v>68.78</v>
      </c>
      <c r="D41" s="2">
        <v>1.1900000000000001E-2</v>
      </c>
      <c r="E41" s="2">
        <v>19.600000000000001</v>
      </c>
      <c r="F41" s="2">
        <v>-5.6100000000000004E-3</v>
      </c>
      <c r="G41" s="2">
        <v>4.0200000000000001E-5</v>
      </c>
      <c r="H41" s="2">
        <v>-2.7599999999999999E-8</v>
      </c>
      <c r="I41" s="2">
        <v>4.8999999999999998E-3</v>
      </c>
      <c r="J41" s="2">
        <v>6.8170000000000002</v>
      </c>
      <c r="K41" s="2">
        <v>1</v>
      </c>
    </row>
    <row r="42" spans="1:11">
      <c r="A42">
        <v>41</v>
      </c>
      <c r="B42" t="s">
        <v>71</v>
      </c>
      <c r="C42" s="2">
        <v>52.1</v>
      </c>
      <c r="D42" s="2">
        <v>1.9E-3</v>
      </c>
      <c r="E42" s="2">
        <v>16.7</v>
      </c>
      <c r="F42" s="2">
        <v>4.81E-3</v>
      </c>
      <c r="G42" s="2">
        <v>2.7699999999999999E-5</v>
      </c>
      <c r="H42" s="2">
        <v>-2.11E-8</v>
      </c>
      <c r="I42" s="2">
        <v>5.1000000000000004E-3</v>
      </c>
      <c r="J42" s="2">
        <v>5.984</v>
      </c>
      <c r="K42" s="2">
        <v>1</v>
      </c>
    </row>
    <row r="1048550" spans="16384:16384">
      <c r="XFD1048550" t="e" cm="1">
        <f t="array" ref="XFD1048550">solver_pre</f>
        <v>#NAME?</v>
      </c>
    </row>
    <row r="1048551" spans="16384:16384">
      <c r="XFD1048551" t="e" cm="1">
        <f t="array" ref="XFD1048551">solver_scl</f>
        <v>#NAME?</v>
      </c>
    </row>
    <row r="1048552" spans="16384:16384">
      <c r="XFD1048552" t="e" cm="1">
        <f t="array" ref="XFD1048552">solver_rlx</f>
        <v>#NAME?</v>
      </c>
    </row>
    <row r="1048553" spans="16384:16384">
      <c r="XFD1048553" t="e" cm="1">
        <f t="array" ref="XFD1048553">solver_tol</f>
        <v>#NAME?</v>
      </c>
    </row>
    <row r="1048554" spans="16384:16384">
      <c r="XFD1048554" t="e" cm="1">
        <f t="array" ref="XFD1048554">solver_cvg</f>
        <v>#NAME?</v>
      </c>
    </row>
    <row r="1048555" spans="16384:16384">
      <c r="XFD1048555" t="e" cm="1">
        <f t="array" ref="XFD1048555">AREAS(solver_adj1)</f>
        <v>#NAME?</v>
      </c>
    </row>
    <row r="1048556" spans="16384:16384">
      <c r="XFD1048556" t="e" cm="1">
        <f t="array" ref="XFD1048556">solver_ssz</f>
        <v>#NAME?</v>
      </c>
    </row>
    <row r="1048557" spans="16384:16384">
      <c r="XFD1048557" t="e" cm="1">
        <f t="array" ref="XFD1048557">solver_rsd</f>
        <v>#NAME?</v>
      </c>
    </row>
    <row r="1048558" spans="16384:16384">
      <c r="XFD1048558" t="e" cm="1">
        <f t="array" ref="XFD1048558">solver_mrt</f>
        <v>#NAME?</v>
      </c>
    </row>
    <row r="1048559" spans="16384:16384">
      <c r="XFD1048559" t="e" cm="1">
        <f t="array" ref="XFD1048559">solver_mni</f>
        <v>#NAME?</v>
      </c>
    </row>
    <row r="1048560" spans="16384:16384">
      <c r="XFD1048560" t="e" cm="1">
        <f t="array" ref="XFD1048560">solver_rbv</f>
        <v>#NAME?</v>
      </c>
    </row>
    <row r="1048561" spans="16384:16384">
      <c r="XFD1048561" t="e" cm="1">
        <f t="array" ref="XFD1048561">solver_neg</f>
        <v>#NAME?</v>
      </c>
    </row>
    <row r="1048562" spans="16384:16384">
      <c r="XFD1048562" t="e" cm="1">
        <f t="array" ref="XFD1048562">solver_ntr</f>
        <v>#NAME?</v>
      </c>
    </row>
    <row r="1048563" spans="16384:16384">
      <c r="XFD1048563" t="e" cm="1">
        <f t="array" ref="XFD1048563">solver_acc</f>
        <v>#NAME?</v>
      </c>
    </row>
    <row r="1048564" spans="16384:16384">
      <c r="XFD1048564" t="e" cm="1">
        <f t="array" ref="XFD1048564">solver_res</f>
        <v>#NAME?</v>
      </c>
    </row>
    <row r="1048565" spans="16384:16384">
      <c r="XFD1048565" t="e" cm="1">
        <f t="array" ref="XFD1048565">solver_ars</f>
        <v>#NAME?</v>
      </c>
    </row>
    <row r="1048566" spans="16384:16384">
      <c r="XFD1048566" t="e" cm="1">
        <f t="array" ref="XFD1048566">solver_sta</f>
        <v>#NAME?</v>
      </c>
    </row>
    <row r="1048567" spans="16384:16384">
      <c r="XFD1048567" t="e" cm="1">
        <f t="array" ref="XFD1048567">solver_met</f>
        <v>#NAME?</v>
      </c>
    </row>
    <row r="1048568" spans="16384:16384">
      <c r="XFD1048568" t="e" cm="1">
        <f t="array" ref="XFD1048568">solver_soc</f>
        <v>#NAME?</v>
      </c>
    </row>
    <row r="1048569" spans="16384:16384">
      <c r="XFD1048569" t="e" cm="1">
        <f t="array" ref="XFD1048569">solver_lpt</f>
        <v>#NAME?</v>
      </c>
    </row>
    <row r="1048570" spans="16384:16384">
      <c r="XFD1048570" t="e" cm="1">
        <f t="array" ref="XFD1048570">solver_lpp</f>
        <v>#NAME?</v>
      </c>
    </row>
    <row r="1048571" spans="16384:16384">
      <c r="XFD1048571" t="e" cm="1">
        <f t="array" ref="XFD1048571">solver_gap</f>
        <v>#NAME?</v>
      </c>
    </row>
    <row r="1048572" spans="16384:16384">
      <c r="XFD1048572" t="e" cm="1">
        <f t="array" ref="XFD1048572">solver_ips</f>
        <v>#NAME?</v>
      </c>
    </row>
    <row r="1048573" spans="16384:16384">
      <c r="XFD1048573" t="e" cm="1">
        <f t="array" ref="XFD1048573">solver_fea</f>
        <v>#NAME?</v>
      </c>
    </row>
    <row r="1048574" spans="16384:16384">
      <c r="XFD1048574" t="e" cm="1">
        <f t="array" ref="XFD1048574">solver_ipi</f>
        <v>#NAME?</v>
      </c>
    </row>
    <row r="1048575" spans="16384:16384">
      <c r="XFD1048575" t="e" cm="1">
        <f t="array" ref="XFD1048575">solver_ipd</f>
        <v>#NAME?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110D-B81F-4D70-93EA-95E9C49E74B4}">
  <dimension ref="A1:Q42"/>
  <sheetViews>
    <sheetView zoomScale="110" zoomScaleNormal="160" workbookViewId="0">
      <selection activeCell="H29" sqref="H29"/>
    </sheetView>
  </sheetViews>
  <sheetFormatPr baseColWidth="10" defaultColWidth="8.83203125" defaultRowHeight="15"/>
  <cols>
    <col min="1" max="1" width="7.83203125" bestFit="1" customWidth="1"/>
    <col min="2" max="2" width="11.33203125" bestFit="1" customWidth="1"/>
    <col min="3" max="3" width="9.1640625" bestFit="1" customWidth="1"/>
    <col min="8" max="8" width="36.83203125" bestFit="1" customWidth="1"/>
    <col min="9" max="9" width="12.33203125" bestFit="1" customWidth="1"/>
    <col min="10" max="10" width="11.33203125" bestFit="1" customWidth="1"/>
    <col min="11" max="14" width="12.33203125" bestFit="1" customWidth="1"/>
    <col min="15" max="15" width="9" bestFit="1" customWidth="1"/>
    <col min="16" max="16" width="13.1640625" customWidth="1"/>
    <col min="17" max="17" width="13.1640625" bestFit="1" customWidth="1"/>
  </cols>
  <sheetData>
    <row r="1" spans="1:17">
      <c r="A1" s="4" t="s">
        <v>10</v>
      </c>
      <c r="B1" s="4" t="s">
        <v>11</v>
      </c>
      <c r="C1" s="4" t="s">
        <v>9</v>
      </c>
      <c r="D1" s="4"/>
      <c r="I1" s="8" t="s">
        <v>76</v>
      </c>
      <c r="J1" s="8"/>
      <c r="K1" s="8"/>
      <c r="L1" s="8"/>
      <c r="M1" s="8"/>
      <c r="N1" s="8"/>
      <c r="O1" s="8"/>
      <c r="P1" s="8"/>
    </row>
    <row r="2" spans="1:17">
      <c r="A2">
        <v>1</v>
      </c>
      <c r="B2" t="s">
        <v>13</v>
      </c>
      <c r="C2">
        <v>0</v>
      </c>
      <c r="I2" s="4" t="s">
        <v>0</v>
      </c>
      <c r="J2" s="4" t="s">
        <v>1</v>
      </c>
      <c r="K2" s="4" t="s">
        <v>6</v>
      </c>
      <c r="L2" s="4" t="s">
        <v>77</v>
      </c>
      <c r="M2" s="4" t="s">
        <v>81</v>
      </c>
      <c r="N2" s="4" t="s">
        <v>82</v>
      </c>
      <c r="O2" s="4" t="s">
        <v>83</v>
      </c>
      <c r="P2" s="4" t="s">
        <v>84</v>
      </c>
    </row>
    <row r="3" spans="1:17">
      <c r="A3">
        <v>2</v>
      </c>
      <c r="B3" t="s">
        <v>14</v>
      </c>
      <c r="C3">
        <v>0</v>
      </c>
      <c r="F3" s="9"/>
      <c r="I3">
        <f>198.2+I10</f>
        <v>270.77999999999997</v>
      </c>
      <c r="J3">
        <f>I3/(0.584+0.965*J10-J10^2)</f>
        <v>453.11623335007431</v>
      </c>
      <c r="K3">
        <f>1/((0.113+0.0032*Q10-O10)^2)</f>
        <v>79.012345679012341</v>
      </c>
      <c r="L3" s="16">
        <f>(K10-37.93)+((L10+0.21)*K13)+((M10-0.000391)*K13^2)+((N10-0.000000206)*K13^3)</f>
        <v>11.291585306408104</v>
      </c>
      <c r="M3" s="16">
        <f>I3/J3</f>
        <v>0.59759500999999993</v>
      </c>
      <c r="N3">
        <f>K13/J3</f>
        <v>0.64941615051927759</v>
      </c>
      <c r="O3">
        <f>J13/J3</f>
        <v>0.69845875452334005</v>
      </c>
      <c r="P3">
        <f>I13/J3</f>
        <v>0.60037354651521535</v>
      </c>
    </row>
    <row r="4" spans="1:17">
      <c r="A4">
        <v>3</v>
      </c>
      <c r="B4" t="s">
        <v>15</v>
      </c>
      <c r="C4">
        <v>0</v>
      </c>
      <c r="I4" s="4" t="s">
        <v>86</v>
      </c>
      <c r="J4" s="4" t="s">
        <v>88</v>
      </c>
      <c r="K4" s="4" t="s">
        <v>87</v>
      </c>
      <c r="L4" s="4" t="s">
        <v>89</v>
      </c>
      <c r="M4" s="6" t="s">
        <v>90</v>
      </c>
      <c r="N4" s="6" t="s">
        <v>91</v>
      </c>
      <c r="O4" s="4" t="s">
        <v>92</v>
      </c>
      <c r="P4" s="4" t="s">
        <v>93</v>
      </c>
    </row>
    <row r="5" spans="1:17">
      <c r="A5">
        <v>4</v>
      </c>
      <c r="B5" t="s">
        <v>16</v>
      </c>
      <c r="C5">
        <v>0</v>
      </c>
      <c r="I5" s="16">
        <f>-5.97214-(LN(K3/1.013))+(6.09648/M3)+(1.28862*LN(M3))-(0.169347*M3^6)</f>
        <v>-0.79828489891953702</v>
      </c>
      <c r="J5" s="16">
        <f>15.2518-(15.6875/M3)-(13.4721*LN(M3))+(0.43577*M3^6)</f>
        <v>-4.0434058402552076</v>
      </c>
      <c r="K5" s="16">
        <f>I5/J5</f>
        <v>0.19742883362634497</v>
      </c>
      <c r="L5" s="16">
        <f>(1/4.1868)*(L3+8.314*(1.45+(0.45/(1-N3))+0.25*K5*(17.11+25.2*(((1-N3)^(1/3))/N3)+(1.742/(1-N3)))))</f>
        <v>12.970929831517287</v>
      </c>
      <c r="M5" s="16">
        <f>15.3+P10</f>
        <v>33.378</v>
      </c>
      <c r="N5" s="16">
        <f>M5*((1-P3/J3)/(1-M3/J3))^0.38</f>
        <v>33.377922120281951</v>
      </c>
      <c r="O5" s="16">
        <f>(M3*LN(K3/1.013))/(1-M3)</f>
        <v>6.4699370224959605</v>
      </c>
      <c r="P5" s="16">
        <f>0.4835+0.4605*O5</f>
        <v>3.4629059988593895</v>
      </c>
    </row>
    <row r="6" spans="1:17">
      <c r="A6">
        <v>5</v>
      </c>
      <c r="B6" t="s">
        <v>17</v>
      </c>
      <c r="C6">
        <v>0</v>
      </c>
      <c r="I6" s="4" t="s">
        <v>94</v>
      </c>
      <c r="J6" s="4" t="s">
        <v>95</v>
      </c>
      <c r="K6" s="4" t="s">
        <v>96</v>
      </c>
      <c r="L6" s="4" t="s">
        <v>97</v>
      </c>
      <c r="M6" s="4" t="s">
        <v>98</v>
      </c>
    </row>
    <row r="7" spans="1:17">
      <c r="A7">
        <v>6</v>
      </c>
      <c r="B7" t="s">
        <v>18</v>
      </c>
      <c r="C7">
        <v>0</v>
      </c>
      <c r="I7">
        <f>((O5/P5)-(1+M3))/((3+M3)*(1-M3)^2)</f>
        <v>0.46477758068529129</v>
      </c>
      <c r="J7">
        <f>EXP((-P5/O3)*(1-O3^2+I7*(3+O3)*(1-O3)^3))</f>
        <v>6.2480580396929615E-2</v>
      </c>
      <c r="K7">
        <f>EXP((-P5/P3)*(1-P3^2+I7*(3+P3)*(1-P3)^3))</f>
        <v>1.3502598109781329E-2</v>
      </c>
      <c r="L7">
        <f>J7*K3</f>
        <v>4.9367372165475247</v>
      </c>
      <c r="M7">
        <f>K7*K3</f>
        <v>1.0668719494148211</v>
      </c>
    </row>
    <row r="8" spans="1:17">
      <c r="A8">
        <v>7</v>
      </c>
      <c r="B8" t="s">
        <v>19</v>
      </c>
      <c r="C8">
        <v>0</v>
      </c>
      <c r="I8" s="8" t="s">
        <v>99</v>
      </c>
      <c r="J8" s="8"/>
      <c r="K8" s="8"/>
      <c r="L8" s="8"/>
      <c r="M8" s="8"/>
      <c r="N8" s="8"/>
      <c r="O8" s="8"/>
      <c r="P8" s="8"/>
      <c r="Q8" s="8"/>
    </row>
    <row r="9" spans="1:17">
      <c r="A9">
        <v>8</v>
      </c>
      <c r="B9" t="s">
        <v>20</v>
      </c>
      <c r="C9">
        <v>0</v>
      </c>
      <c r="I9" s="1" t="s">
        <v>163</v>
      </c>
      <c r="J9" s="5" t="s">
        <v>164</v>
      </c>
      <c r="K9" s="5" t="s">
        <v>165</v>
      </c>
      <c r="L9" s="5" t="s">
        <v>166</v>
      </c>
      <c r="M9" s="5" t="s">
        <v>167</v>
      </c>
      <c r="N9" s="5" t="s">
        <v>168</v>
      </c>
      <c r="O9" s="5" t="s">
        <v>169</v>
      </c>
      <c r="P9" s="6" t="s">
        <v>170</v>
      </c>
      <c r="Q9" s="5" t="s">
        <v>171</v>
      </c>
    </row>
    <row r="10" spans="1:17">
      <c r="A10">
        <v>9</v>
      </c>
      <c r="B10" t="s">
        <v>21</v>
      </c>
      <c r="C10">
        <v>0</v>
      </c>
      <c r="I10">
        <f>SUMPRODUCT($C$2:$C$42,'Model Data'!C2:C42)</f>
        <v>72.58</v>
      </c>
      <c r="J10">
        <f>SUMPRODUCT($C$2:$C$42,'Model Data'!D2:D42)</f>
        <v>1.43E-2</v>
      </c>
      <c r="K10">
        <f>SUMPRODUCT($C$2:$C$42,'Model Data'!E2:E42)</f>
        <v>12.510000000000002</v>
      </c>
      <c r="L10">
        <f>SUMPRODUCT($C$2:$C$42,'Model Data'!F2:F42)</f>
        <v>1.5479999999999999E-2</v>
      </c>
      <c r="M10">
        <f>SUMPRODUCT($C$2:$C$42,'Model Data'!G2:G42)</f>
        <v>1.407E-4</v>
      </c>
      <c r="N10">
        <f>SUMPRODUCT($C$2:$C$42,'Model Data'!H2:H42)</f>
        <v>-1.066E-7</v>
      </c>
      <c r="O10">
        <f>SUMPRODUCT($C$2:$C$42,'Model Data'!I2:I42)</f>
        <v>1.01E-2</v>
      </c>
      <c r="P10">
        <f>SUMPRODUCT($C$2:$C$42,'Model Data'!J2:J42)</f>
        <v>18.077999999999999</v>
      </c>
      <c r="Q10">
        <f>SUMPRODUCT($C$2:$C$42,'Model Data'!K2:K42)</f>
        <v>3</v>
      </c>
    </row>
    <row r="11" spans="1:17">
      <c r="A11">
        <v>10</v>
      </c>
      <c r="B11" t="s">
        <v>22</v>
      </c>
      <c r="C11">
        <v>0</v>
      </c>
      <c r="I11" s="8" t="s">
        <v>78</v>
      </c>
      <c r="J11" s="8"/>
    </row>
    <row r="12" spans="1:17">
      <c r="A12">
        <v>11</v>
      </c>
      <c r="B12" t="s">
        <v>23</v>
      </c>
      <c r="C12">
        <v>0</v>
      </c>
      <c r="I12" s="4" t="s">
        <v>79</v>
      </c>
      <c r="J12" s="4" t="s">
        <v>85</v>
      </c>
      <c r="K12" s="4" t="s">
        <v>80</v>
      </c>
      <c r="L12" s="4" t="s">
        <v>101</v>
      </c>
      <c r="M12" s="4" t="s">
        <v>102</v>
      </c>
      <c r="N12" s="4" t="s">
        <v>72</v>
      </c>
    </row>
    <row r="13" spans="1:17">
      <c r="A13">
        <v>12</v>
      </c>
      <c r="B13" t="s">
        <v>24</v>
      </c>
      <c r="C13">
        <v>0</v>
      </c>
      <c r="I13">
        <v>272.03899999999999</v>
      </c>
      <c r="J13">
        <v>316.483</v>
      </c>
      <c r="K13">
        <f>AVERAGE(I13:J13)</f>
        <v>294.26099999999997</v>
      </c>
      <c r="L13">
        <v>1</v>
      </c>
      <c r="M13">
        <v>10</v>
      </c>
      <c r="N13">
        <f>SUM(C2:C42)</f>
        <v>2</v>
      </c>
    </row>
    <row r="14" spans="1:17">
      <c r="A14">
        <v>13</v>
      </c>
      <c r="B14" t="s">
        <v>25</v>
      </c>
      <c r="C14">
        <v>0</v>
      </c>
    </row>
    <row r="15" spans="1:17">
      <c r="A15">
        <v>14</v>
      </c>
      <c r="B15" t="s">
        <v>26</v>
      </c>
      <c r="C15">
        <v>0</v>
      </c>
      <c r="H15" s="8" t="s">
        <v>100</v>
      </c>
      <c r="I15" s="8"/>
      <c r="J15" s="8"/>
      <c r="K15" s="8"/>
      <c r="L15" s="4" t="s">
        <v>108</v>
      </c>
    </row>
    <row r="16" spans="1:17">
      <c r="A16">
        <v>15</v>
      </c>
      <c r="B16" t="s">
        <v>27</v>
      </c>
      <c r="C16">
        <v>0</v>
      </c>
      <c r="H16" s="4" t="s">
        <v>112</v>
      </c>
      <c r="I16" s="4" t="s">
        <v>103</v>
      </c>
      <c r="J16" s="4" t="s">
        <v>104</v>
      </c>
      <c r="K16" s="4" t="s">
        <v>105</v>
      </c>
      <c r="L16" t="s">
        <v>109</v>
      </c>
      <c r="M16">
        <f>N5/L5</f>
        <v>2.5732867692475625</v>
      </c>
    </row>
    <row r="17" spans="1:11">
      <c r="A17">
        <v>16</v>
      </c>
      <c r="B17" t="s">
        <v>28</v>
      </c>
      <c r="C17">
        <v>0</v>
      </c>
      <c r="H17" s="7" t="s">
        <v>173</v>
      </c>
      <c r="I17">
        <f>M7</f>
        <v>1.0668719494148211</v>
      </c>
      <c r="J17">
        <f>L13</f>
        <v>1</v>
      </c>
      <c r="K17" t="s">
        <v>106</v>
      </c>
    </row>
    <row r="18" spans="1:11">
      <c r="A18">
        <v>17</v>
      </c>
      <c r="B18" t="s">
        <v>29</v>
      </c>
      <c r="C18">
        <v>0</v>
      </c>
      <c r="H18" s="7" t="s">
        <v>175</v>
      </c>
      <c r="I18">
        <f>L7</f>
        <v>4.9367372165475247</v>
      </c>
      <c r="J18">
        <v>1</v>
      </c>
      <c r="K18" t="s">
        <v>106</v>
      </c>
    </row>
    <row r="19" spans="1:11">
      <c r="A19">
        <v>18</v>
      </c>
      <c r="B19" t="s">
        <v>30</v>
      </c>
      <c r="C19">
        <v>0</v>
      </c>
      <c r="H19" s="7" t="s">
        <v>110</v>
      </c>
      <c r="I19">
        <f>L5</f>
        <v>12.970929831517287</v>
      </c>
      <c r="J19">
        <v>0</v>
      </c>
      <c r="K19" t="s">
        <v>106</v>
      </c>
    </row>
    <row r="20" spans="1:11">
      <c r="A20">
        <v>19</v>
      </c>
      <c r="B20" t="s">
        <v>31</v>
      </c>
      <c r="C20">
        <v>0</v>
      </c>
      <c r="H20" s="7" t="s">
        <v>111</v>
      </c>
      <c r="I20">
        <f>L3</f>
        <v>11.291585306408104</v>
      </c>
      <c r="J20">
        <v>0</v>
      </c>
      <c r="K20" t="s">
        <v>106</v>
      </c>
    </row>
    <row r="21" spans="1:11">
      <c r="A21">
        <v>20</v>
      </c>
      <c r="B21" t="s">
        <v>33</v>
      </c>
      <c r="C21">
        <v>0</v>
      </c>
    </row>
    <row r="22" spans="1:11">
      <c r="A22">
        <v>21</v>
      </c>
      <c r="B22" t="s">
        <v>32</v>
      </c>
      <c r="C22">
        <v>0</v>
      </c>
      <c r="H22" s="7" t="s">
        <v>174</v>
      </c>
      <c r="I22">
        <f>M7</f>
        <v>1.0668719494148211</v>
      </c>
      <c r="J22">
        <f>M13</f>
        <v>10</v>
      </c>
      <c r="K22" t="s">
        <v>107</v>
      </c>
    </row>
    <row r="23" spans="1:11">
      <c r="A23">
        <v>22</v>
      </c>
      <c r="B23" t="s">
        <v>34</v>
      </c>
      <c r="C23">
        <v>0</v>
      </c>
      <c r="H23" s="7" t="s">
        <v>176</v>
      </c>
      <c r="I23">
        <f>L7</f>
        <v>4.9367372165475247</v>
      </c>
      <c r="J23">
        <v>10</v>
      </c>
      <c r="K23" t="s">
        <v>107</v>
      </c>
    </row>
    <row r="24" spans="1:11">
      <c r="A24">
        <v>23</v>
      </c>
      <c r="B24" t="s">
        <v>35</v>
      </c>
      <c r="C24">
        <v>0</v>
      </c>
      <c r="H24" s="7" t="s">
        <v>172</v>
      </c>
      <c r="I24">
        <f>N13</f>
        <v>2</v>
      </c>
      <c r="J24">
        <v>5</v>
      </c>
      <c r="K24" t="s">
        <v>107</v>
      </c>
    </row>
    <row r="25" spans="1:11">
      <c r="A25">
        <v>24</v>
      </c>
      <c r="B25" t="s">
        <v>46</v>
      </c>
      <c r="C25">
        <v>0</v>
      </c>
    </row>
    <row r="26" spans="1:11">
      <c r="A26">
        <v>25</v>
      </c>
      <c r="B26" t="s">
        <v>49</v>
      </c>
      <c r="C26">
        <v>0</v>
      </c>
    </row>
    <row r="27" spans="1:11">
      <c r="A27">
        <v>26</v>
      </c>
      <c r="B27" t="s">
        <v>50</v>
      </c>
      <c r="C27">
        <v>0</v>
      </c>
    </row>
    <row r="28" spans="1:11">
      <c r="A28">
        <v>27</v>
      </c>
      <c r="B28" t="s">
        <v>57</v>
      </c>
      <c r="C28">
        <v>0</v>
      </c>
    </row>
    <row r="29" spans="1:11">
      <c r="A29">
        <v>28</v>
      </c>
      <c r="B29" t="s">
        <v>58</v>
      </c>
      <c r="C29">
        <v>0</v>
      </c>
    </row>
    <row r="30" spans="1:11">
      <c r="A30">
        <v>29</v>
      </c>
      <c r="B30" t="s">
        <v>59</v>
      </c>
      <c r="C30">
        <v>1</v>
      </c>
    </row>
    <row r="31" spans="1:11">
      <c r="A31">
        <v>30</v>
      </c>
      <c r="B31" t="s">
        <v>60</v>
      </c>
      <c r="C31">
        <v>0</v>
      </c>
    </row>
    <row r="32" spans="1:11">
      <c r="A32">
        <v>31</v>
      </c>
      <c r="B32" t="s">
        <v>61</v>
      </c>
      <c r="C32">
        <v>0</v>
      </c>
    </row>
    <row r="33" spans="1:3">
      <c r="A33">
        <v>32</v>
      </c>
      <c r="B33" t="s">
        <v>62</v>
      </c>
      <c r="C33">
        <v>0</v>
      </c>
    </row>
    <row r="34" spans="1:3">
      <c r="A34">
        <v>33</v>
      </c>
      <c r="B34" t="s">
        <v>63</v>
      </c>
      <c r="C34">
        <v>0</v>
      </c>
    </row>
    <row r="35" spans="1:3">
      <c r="A35">
        <v>34</v>
      </c>
      <c r="B35" t="s">
        <v>64</v>
      </c>
      <c r="C35">
        <v>0</v>
      </c>
    </row>
    <row r="36" spans="1:3">
      <c r="A36">
        <v>35</v>
      </c>
      <c r="B36" t="s">
        <v>65</v>
      </c>
      <c r="C36">
        <v>0</v>
      </c>
    </row>
    <row r="37" spans="1:3">
      <c r="A37">
        <v>36</v>
      </c>
      <c r="B37" t="s">
        <v>66</v>
      </c>
      <c r="C37">
        <v>1</v>
      </c>
    </row>
    <row r="38" spans="1:3">
      <c r="A38">
        <v>37</v>
      </c>
      <c r="B38" t="s">
        <v>67</v>
      </c>
      <c r="C38">
        <v>0</v>
      </c>
    </row>
    <row r="39" spans="1:3">
      <c r="A39">
        <v>38</v>
      </c>
      <c r="B39" t="s">
        <v>68</v>
      </c>
      <c r="C39">
        <v>0</v>
      </c>
    </row>
    <row r="40" spans="1:3">
      <c r="A40">
        <v>39</v>
      </c>
      <c r="B40" t="s">
        <v>69</v>
      </c>
      <c r="C40">
        <v>0</v>
      </c>
    </row>
    <row r="41" spans="1:3">
      <c r="A41">
        <v>40</v>
      </c>
      <c r="B41" t="s">
        <v>70</v>
      </c>
      <c r="C41">
        <v>0</v>
      </c>
    </row>
    <row r="42" spans="1:3">
      <c r="A42">
        <v>41</v>
      </c>
      <c r="B42" t="s">
        <v>71</v>
      </c>
      <c r="C42">
        <v>0</v>
      </c>
    </row>
  </sheetData>
  <mergeCells count="4">
    <mergeCell ref="I1:P1"/>
    <mergeCell ref="I8:Q8"/>
    <mergeCell ref="I11:J11"/>
    <mergeCell ref="H15:K15"/>
  </mergeCells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06CE161-BD6F-414A-B32D-5C91A66A5184}">
          <xm:f>'Model Constraints'!1:1048576</xm:f>
        </x15:webExtension>
        <x15:webExtension appRef="{F3920A8B-1BB3-F94C-9168-AA329E2A75F7}">
          <xm:f>'Model Constraints'!XFD1048550:XFD1048575</xm:f>
        </x15:webExtension>
        <x15:webExtension appRef="{81C58A23-AC53-9B4E-8849-FBA7F191C6D5}">
          <xm:f>'Model Constraints'!1:1048576</xm:f>
        </x15:webExtension>
        <x15:webExtension appRef="{9FFAE07C-3B66-534F-92BF-EEB00E8CC996}">
          <xm:f>'Model Constraints'!$C$2:$C$42</xm:f>
        </x15:webExtension>
        <x15:webExtension appRef="{3B0930C7-99FC-A243-803C-32E9AA3E3AB1}">
          <xm:f>'Model Constraints'!M16</xm:f>
        </x15:webExtension>
        <x15:webExtension appRef="{BA902E0B-92B7-0545-86A8-6BE888386461}">
          <xm:f>'Model Constraints'!XFD1048550:XFD1048575</xm:f>
        </x15:webExtension>
        <x15:webExtension appRef="{32AE28C1-DDD1-F743-98BF-00AA7A0B44EF}">
          <xm:f>'Model Constraints'!$C$2:$C$42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AFFB-1530-9F47-A623-7512EB612D32}">
  <dimension ref="A1:G69"/>
  <sheetViews>
    <sheetView topLeftCell="A3" zoomScale="223" workbookViewId="0">
      <selection activeCell="F32" sqref="F32"/>
    </sheetView>
  </sheetViews>
  <sheetFormatPr baseColWidth="10" defaultRowHeight="15"/>
  <sheetData>
    <row r="1" spans="1:4">
      <c r="A1" s="10" t="s">
        <v>177</v>
      </c>
    </row>
    <row r="2" spans="1:4">
      <c r="A2" s="10" t="s">
        <v>178</v>
      </c>
    </row>
    <row r="3" spans="1:4">
      <c r="A3" s="10" t="s">
        <v>179</v>
      </c>
    </row>
    <row r="4" spans="1:4">
      <c r="A4" s="10" t="s">
        <v>180</v>
      </c>
    </row>
    <row r="5" spans="1:4">
      <c r="A5" s="10" t="s">
        <v>181</v>
      </c>
    </row>
    <row r="6" spans="1:4">
      <c r="A6" s="10" t="s">
        <v>182</v>
      </c>
    </row>
    <row r="7" spans="1:4">
      <c r="A7" s="10" t="s">
        <v>183</v>
      </c>
    </row>
    <row r="8" spans="1:4">
      <c r="A8" s="10" t="s">
        <v>184</v>
      </c>
    </row>
    <row r="9" spans="1:4">
      <c r="A9" s="10" t="s">
        <v>185</v>
      </c>
    </row>
    <row r="12" spans="1:4">
      <c r="A12" s="15" t="s">
        <v>113</v>
      </c>
      <c r="B12" s="15"/>
      <c r="C12" s="15"/>
      <c r="D12" s="15"/>
    </row>
    <row r="13" spans="1:4">
      <c r="A13" s="12"/>
      <c r="B13" s="12" t="s">
        <v>114</v>
      </c>
      <c r="C13" s="12" t="s">
        <v>115</v>
      </c>
      <c r="D13" s="12" t="s">
        <v>116</v>
      </c>
    </row>
    <row r="14" spans="1:4">
      <c r="A14" s="13"/>
      <c r="B14" s="14" t="s">
        <v>186</v>
      </c>
      <c r="C14" s="13">
        <v>3.2556938829706521</v>
      </c>
      <c r="D14" s="13">
        <v>2.5732867692475634</v>
      </c>
    </row>
    <row r="17" spans="1:4">
      <c r="A17" s="15" t="s">
        <v>187</v>
      </c>
      <c r="B17" s="15"/>
      <c r="C17" s="15"/>
      <c r="D17" s="15"/>
    </row>
    <row r="18" spans="1:4">
      <c r="A18" s="12"/>
      <c r="B18" s="12" t="s">
        <v>114</v>
      </c>
      <c r="C18" s="12" t="s">
        <v>115</v>
      </c>
      <c r="D18" s="12" t="s">
        <v>116</v>
      </c>
    </row>
    <row r="19" spans="1:4">
      <c r="A19" s="11"/>
      <c r="B19" s="11" t="s">
        <v>118</v>
      </c>
      <c r="C19" s="11">
        <v>0</v>
      </c>
      <c r="D19" s="11">
        <v>0</v>
      </c>
    </row>
    <row r="20" spans="1:4">
      <c r="A20" s="11"/>
      <c r="B20" s="11" t="s">
        <v>119</v>
      </c>
      <c r="C20" s="11">
        <v>0</v>
      </c>
      <c r="D20" s="11">
        <v>0</v>
      </c>
    </row>
    <row r="21" spans="1:4">
      <c r="A21" s="11"/>
      <c r="B21" s="11" t="s">
        <v>120</v>
      </c>
      <c r="C21" s="11">
        <v>0</v>
      </c>
      <c r="D21" s="11">
        <v>0</v>
      </c>
    </row>
    <row r="22" spans="1:4">
      <c r="A22" s="11"/>
      <c r="B22" s="11" t="s">
        <v>121</v>
      </c>
      <c r="C22" s="11">
        <v>0</v>
      </c>
      <c r="D22" s="11">
        <v>0</v>
      </c>
    </row>
    <row r="23" spans="1:4">
      <c r="A23" s="11"/>
      <c r="B23" s="11" t="s">
        <v>122</v>
      </c>
      <c r="C23" s="11">
        <v>0</v>
      </c>
      <c r="D23" s="11">
        <v>0</v>
      </c>
    </row>
    <row r="24" spans="1:4">
      <c r="A24" s="11"/>
      <c r="B24" s="11" t="s">
        <v>123</v>
      </c>
      <c r="C24" s="11">
        <v>0</v>
      </c>
      <c r="D24" s="11">
        <v>0</v>
      </c>
    </row>
    <row r="25" spans="1:4">
      <c r="A25" s="11"/>
      <c r="B25" s="11" t="s">
        <v>124</v>
      </c>
      <c r="C25" s="11">
        <v>0</v>
      </c>
      <c r="D25" s="11">
        <v>0</v>
      </c>
    </row>
    <row r="26" spans="1:4">
      <c r="A26" s="11"/>
      <c r="B26" s="11" t="s">
        <v>125</v>
      </c>
      <c r="C26" s="11">
        <v>0</v>
      </c>
      <c r="D26" s="11">
        <v>0</v>
      </c>
    </row>
    <row r="27" spans="1:4">
      <c r="A27" s="11"/>
      <c r="B27" s="11" t="s">
        <v>126</v>
      </c>
      <c r="C27" s="11">
        <v>0.11281687766660574</v>
      </c>
      <c r="D27" s="11">
        <v>0</v>
      </c>
    </row>
    <row r="28" spans="1:4">
      <c r="A28" s="11"/>
      <c r="B28" s="11" t="s">
        <v>127</v>
      </c>
      <c r="C28" s="11">
        <v>0</v>
      </c>
      <c r="D28" s="11">
        <v>0</v>
      </c>
    </row>
    <row r="29" spans="1:4">
      <c r="A29" s="11"/>
      <c r="B29" s="11" t="s">
        <v>128</v>
      </c>
      <c r="C29" s="11">
        <v>0</v>
      </c>
      <c r="D29" s="11">
        <v>0</v>
      </c>
    </row>
    <row r="30" spans="1:4">
      <c r="A30" s="11"/>
      <c r="B30" s="11" t="s">
        <v>129</v>
      </c>
      <c r="C30" s="11">
        <v>0</v>
      </c>
      <c r="D30" s="11">
        <v>0</v>
      </c>
    </row>
    <row r="31" spans="1:4">
      <c r="A31" s="11"/>
      <c r="B31" s="11" t="s">
        <v>130</v>
      </c>
      <c r="C31" s="11">
        <v>0</v>
      </c>
      <c r="D31" s="11">
        <v>0</v>
      </c>
    </row>
    <row r="32" spans="1:4">
      <c r="A32" s="11"/>
      <c r="B32" s="11" t="s">
        <v>131</v>
      </c>
      <c r="C32" s="11">
        <v>0</v>
      </c>
      <c r="D32" s="11">
        <v>0</v>
      </c>
    </row>
    <row r="33" spans="1:4">
      <c r="A33" s="11"/>
      <c r="B33" s="11" t="s">
        <v>132</v>
      </c>
      <c r="C33" s="11">
        <v>0</v>
      </c>
      <c r="D33" s="11">
        <v>0</v>
      </c>
    </row>
    <row r="34" spans="1:4">
      <c r="A34" s="11"/>
      <c r="B34" s="11" t="s">
        <v>133</v>
      </c>
      <c r="C34" s="11">
        <v>0</v>
      </c>
      <c r="D34" s="11">
        <v>0</v>
      </c>
    </row>
    <row r="35" spans="1:4">
      <c r="A35" s="11"/>
      <c r="B35" s="11" t="s">
        <v>134</v>
      </c>
      <c r="C35" s="11">
        <v>0</v>
      </c>
      <c r="D35" s="11">
        <v>0</v>
      </c>
    </row>
    <row r="36" spans="1:4">
      <c r="A36" s="11"/>
      <c r="B36" s="11" t="s">
        <v>135</v>
      </c>
      <c r="C36" s="11">
        <v>0</v>
      </c>
      <c r="D36" s="11">
        <v>0</v>
      </c>
    </row>
    <row r="37" spans="1:4">
      <c r="A37" s="11"/>
      <c r="B37" s="11" t="s">
        <v>136</v>
      </c>
      <c r="C37" s="11">
        <v>0</v>
      </c>
      <c r="D37" s="11">
        <v>0</v>
      </c>
    </row>
    <row r="38" spans="1:4">
      <c r="A38" s="11"/>
      <c r="B38" s="11" t="s">
        <v>137</v>
      </c>
      <c r="C38" s="11">
        <v>0</v>
      </c>
      <c r="D38" s="11">
        <v>0</v>
      </c>
    </row>
    <row r="39" spans="1:4">
      <c r="A39" s="11"/>
      <c r="B39" s="11" t="s">
        <v>138</v>
      </c>
      <c r="C39" s="11">
        <v>0</v>
      </c>
      <c r="D39" s="11">
        <v>0</v>
      </c>
    </row>
    <row r="40" spans="1:4">
      <c r="A40" s="11"/>
      <c r="B40" s="11" t="s">
        <v>139</v>
      </c>
      <c r="C40" s="11">
        <v>0</v>
      </c>
      <c r="D40" s="11">
        <v>0</v>
      </c>
    </row>
    <row r="41" spans="1:4">
      <c r="A41" s="11"/>
      <c r="B41" s="11" t="s">
        <v>140</v>
      </c>
      <c r="C41" s="11">
        <v>0</v>
      </c>
      <c r="D41" s="11">
        <v>0</v>
      </c>
    </row>
    <row r="42" spans="1:4">
      <c r="A42" s="11"/>
      <c r="B42" s="11" t="s">
        <v>141</v>
      </c>
      <c r="C42" s="11">
        <v>0</v>
      </c>
      <c r="D42" s="11">
        <v>0</v>
      </c>
    </row>
    <row r="43" spans="1:4">
      <c r="A43" s="11"/>
      <c r="B43" s="11" t="s">
        <v>142</v>
      </c>
      <c r="C43" s="11">
        <v>0</v>
      </c>
      <c r="D43" s="11">
        <v>0</v>
      </c>
    </row>
    <row r="44" spans="1:4">
      <c r="A44" s="11"/>
      <c r="B44" s="11" t="s">
        <v>143</v>
      </c>
      <c r="C44" s="11">
        <v>0</v>
      </c>
      <c r="D44" s="11">
        <v>0</v>
      </c>
    </row>
    <row r="45" spans="1:4">
      <c r="A45" s="11"/>
      <c r="B45" s="11" t="s">
        <v>144</v>
      </c>
      <c r="C45" s="11">
        <v>0</v>
      </c>
      <c r="D45" s="11">
        <v>0</v>
      </c>
    </row>
    <row r="46" spans="1:4">
      <c r="A46" s="11"/>
      <c r="B46" s="11" t="s">
        <v>145</v>
      </c>
      <c r="C46" s="11">
        <v>0</v>
      </c>
      <c r="D46" s="11">
        <v>0</v>
      </c>
    </row>
    <row r="47" spans="1:4">
      <c r="A47" s="11"/>
      <c r="B47" s="11" t="s">
        <v>146</v>
      </c>
      <c r="C47" s="11">
        <v>5.2294863260929442E-2</v>
      </c>
      <c r="D47" s="11">
        <v>1</v>
      </c>
    </row>
    <row r="48" spans="1:4">
      <c r="A48" s="11"/>
      <c r="B48" s="11" t="s">
        <v>147</v>
      </c>
      <c r="C48" s="11">
        <v>0</v>
      </c>
      <c r="D48" s="11">
        <v>0</v>
      </c>
    </row>
    <row r="49" spans="1:7">
      <c r="A49" s="11"/>
      <c r="B49" s="11" t="s">
        <v>148</v>
      </c>
      <c r="C49" s="11">
        <v>0</v>
      </c>
      <c r="D49" s="11">
        <v>0</v>
      </c>
    </row>
    <row r="50" spans="1:7">
      <c r="A50" s="11"/>
      <c r="B50" s="11" t="s">
        <v>149</v>
      </c>
      <c r="C50" s="11">
        <v>0</v>
      </c>
      <c r="D50" s="11">
        <v>0</v>
      </c>
    </row>
    <row r="51" spans="1:7">
      <c r="A51" s="11"/>
      <c r="B51" s="11" t="s">
        <v>150</v>
      </c>
      <c r="C51" s="11">
        <v>0</v>
      </c>
      <c r="D51" s="11">
        <v>0</v>
      </c>
    </row>
    <row r="52" spans="1:7">
      <c r="A52" s="11"/>
      <c r="B52" s="11" t="s">
        <v>151</v>
      </c>
      <c r="C52" s="11">
        <v>0</v>
      </c>
      <c r="D52" s="11">
        <v>0</v>
      </c>
    </row>
    <row r="53" spans="1:7">
      <c r="A53" s="11"/>
      <c r="B53" s="11" t="s">
        <v>152</v>
      </c>
      <c r="C53" s="11">
        <v>0</v>
      </c>
      <c r="D53" s="11">
        <v>0</v>
      </c>
    </row>
    <row r="54" spans="1:7">
      <c r="A54" s="11"/>
      <c r="B54" s="11" t="s">
        <v>153</v>
      </c>
      <c r="C54" s="11">
        <v>0.88692150845649442</v>
      </c>
      <c r="D54" s="11">
        <v>1</v>
      </c>
    </row>
    <row r="55" spans="1:7">
      <c r="A55" s="11"/>
      <c r="B55" s="11" t="s">
        <v>154</v>
      </c>
      <c r="C55" s="11">
        <v>0</v>
      </c>
      <c r="D55" s="11">
        <v>0</v>
      </c>
    </row>
    <row r="56" spans="1:7">
      <c r="A56" s="11"/>
      <c r="B56" s="11" t="s">
        <v>155</v>
      </c>
      <c r="C56" s="11">
        <v>0</v>
      </c>
      <c r="D56" s="11">
        <v>0</v>
      </c>
    </row>
    <row r="57" spans="1:7">
      <c r="A57" s="11"/>
      <c r="B57" s="11" t="s">
        <v>156</v>
      </c>
      <c r="C57" s="11">
        <v>0</v>
      </c>
      <c r="D57" s="11">
        <v>0</v>
      </c>
    </row>
    <row r="58" spans="1:7">
      <c r="A58" s="11"/>
      <c r="B58" s="11" t="s">
        <v>157</v>
      </c>
      <c r="C58" s="11">
        <v>0</v>
      </c>
      <c r="D58" s="11">
        <v>0</v>
      </c>
    </row>
    <row r="59" spans="1:7">
      <c r="A59" s="13"/>
      <c r="B59" s="13" t="s">
        <v>158</v>
      </c>
      <c r="C59" s="13">
        <v>0</v>
      </c>
      <c r="D59" s="13">
        <v>0</v>
      </c>
    </row>
    <row r="61" spans="1:7">
      <c r="A61" s="15" t="s">
        <v>100</v>
      </c>
      <c r="B61" s="15"/>
      <c r="C61" s="15"/>
      <c r="D61" s="15"/>
      <c r="E61" s="15"/>
      <c r="F61" s="15"/>
      <c r="G61" s="15"/>
    </row>
    <row r="62" spans="1:7">
      <c r="A62" s="12"/>
      <c r="B62" s="12" t="s">
        <v>114</v>
      </c>
      <c r="C62" s="12" t="s">
        <v>115</v>
      </c>
      <c r="D62" s="12" t="s">
        <v>116</v>
      </c>
      <c r="E62" s="12" t="s">
        <v>188</v>
      </c>
      <c r="F62" s="12" t="s">
        <v>189</v>
      </c>
      <c r="G62" s="12" t="s">
        <v>117</v>
      </c>
    </row>
    <row r="63" spans="1:7">
      <c r="A63" s="11"/>
      <c r="B63" s="11" t="s">
        <v>159</v>
      </c>
      <c r="C63" s="11">
        <v>1.0000005064255351</v>
      </c>
      <c r="D63" s="11">
        <v>1.0668719494148151</v>
      </c>
      <c r="E63" s="11">
        <v>1</v>
      </c>
      <c r="F63" s="11">
        <v>1E+30</v>
      </c>
      <c r="G63" s="11">
        <v>-6.6871949414815335E-2</v>
      </c>
    </row>
    <row r="64" spans="1:7">
      <c r="A64" s="11"/>
      <c r="B64" s="11" t="s">
        <v>160</v>
      </c>
      <c r="C64" s="11">
        <v>4.2572473205173615</v>
      </c>
      <c r="D64" s="11">
        <v>4.9367372165475096</v>
      </c>
      <c r="E64" s="11">
        <v>1</v>
      </c>
      <c r="F64" s="11">
        <v>1E+30</v>
      </c>
      <c r="G64" s="11">
        <v>-3.9367372165475096</v>
      </c>
    </row>
    <row r="65" spans="1:7">
      <c r="A65" s="11"/>
      <c r="B65" s="11" t="s">
        <v>161</v>
      </c>
      <c r="C65" s="11">
        <v>8.1494999971654085</v>
      </c>
      <c r="D65" s="11">
        <v>12.970929831517283</v>
      </c>
      <c r="E65" s="11">
        <v>0</v>
      </c>
      <c r="F65" s="11">
        <v>1E+30</v>
      </c>
      <c r="G65" s="11">
        <v>-12.970929831517283</v>
      </c>
    </row>
    <row r="66" spans="1:7">
      <c r="A66" s="11"/>
      <c r="B66" s="11" t="s">
        <v>162</v>
      </c>
      <c r="C66" s="11">
        <v>-2.6645352591003757E-15</v>
      </c>
      <c r="D66" s="11">
        <v>11.291585306408106</v>
      </c>
      <c r="E66" s="11">
        <v>0</v>
      </c>
      <c r="F66" s="11">
        <v>1E+30</v>
      </c>
      <c r="G66" s="11">
        <v>-11.291585306408106</v>
      </c>
    </row>
    <row r="67" spans="1:7">
      <c r="A67" s="11"/>
      <c r="B67" s="11" t="s">
        <v>190</v>
      </c>
      <c r="C67" s="11">
        <v>1.0000005064255351</v>
      </c>
      <c r="D67" s="11">
        <v>1.0668719494148151</v>
      </c>
      <c r="E67" s="11">
        <v>-1E+30</v>
      </c>
      <c r="F67" s="11">
        <v>10</v>
      </c>
      <c r="G67" s="11">
        <v>8.933128050585184</v>
      </c>
    </row>
    <row r="68" spans="1:7">
      <c r="A68" s="11"/>
      <c r="B68" s="11" t="s">
        <v>191</v>
      </c>
      <c r="C68" s="11">
        <v>4.2572473205173615</v>
      </c>
      <c r="D68" s="11">
        <v>4.9367372165475096</v>
      </c>
      <c r="E68" s="11">
        <v>-1E+30</v>
      </c>
      <c r="F68" s="11">
        <v>10</v>
      </c>
      <c r="G68" s="11">
        <v>5.0632627834524904</v>
      </c>
    </row>
    <row r="69" spans="1:7">
      <c r="A69" s="13"/>
      <c r="B69" s="13" t="s">
        <v>192</v>
      </c>
      <c r="C69" s="13">
        <v>1.0520332493840296</v>
      </c>
      <c r="D69" s="13">
        <v>2</v>
      </c>
      <c r="E69" s="13">
        <v>-1E+30</v>
      </c>
      <c r="F69" s="13">
        <v>5</v>
      </c>
      <c r="G69" s="1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039-0D30-9346-87E9-EEB40AE46807}">
  <dimension ref="A1:G69"/>
  <sheetViews>
    <sheetView zoomScale="166" workbookViewId="0">
      <selection activeCell="J59" sqref="J59"/>
    </sheetView>
  </sheetViews>
  <sheetFormatPr baseColWidth="10" defaultRowHeight="15"/>
  <sheetData>
    <row r="1" spans="1:4">
      <c r="A1" s="10" t="s">
        <v>177</v>
      </c>
    </row>
    <row r="2" spans="1:4">
      <c r="A2" s="10" t="s">
        <v>178</v>
      </c>
    </row>
    <row r="3" spans="1:4">
      <c r="A3" s="10" t="s">
        <v>193</v>
      </c>
    </row>
    <row r="4" spans="1:4">
      <c r="A4" s="10" t="s">
        <v>180</v>
      </c>
    </row>
    <row r="5" spans="1:4">
      <c r="A5" s="10" t="s">
        <v>181</v>
      </c>
    </row>
    <row r="6" spans="1:4">
      <c r="A6" s="10" t="s">
        <v>194</v>
      </c>
    </row>
    <row r="7" spans="1:4">
      <c r="A7" s="10" t="s">
        <v>183</v>
      </c>
    </row>
    <row r="8" spans="1:4">
      <c r="A8" s="10" t="s">
        <v>184</v>
      </c>
    </row>
    <row r="9" spans="1:4">
      <c r="A9" s="10" t="s">
        <v>185</v>
      </c>
    </row>
    <row r="12" spans="1:4">
      <c r="A12" s="15" t="s">
        <v>113</v>
      </c>
      <c r="B12" s="15"/>
      <c r="C12" s="15"/>
      <c r="D12" s="15"/>
    </row>
    <row r="13" spans="1:4">
      <c r="A13" s="12"/>
      <c r="B13" s="12" t="s">
        <v>114</v>
      </c>
      <c r="C13" s="12" t="s">
        <v>115</v>
      </c>
      <c r="D13" s="12" t="s">
        <v>116</v>
      </c>
    </row>
    <row r="14" spans="1:4">
      <c r="A14" s="13"/>
      <c r="B14" s="14" t="s">
        <v>186</v>
      </c>
      <c r="C14" s="13">
        <v>0.81090105218272346</v>
      </c>
      <c r="D14" s="13">
        <v>2.5732867692475634</v>
      </c>
    </row>
    <row r="17" spans="1:4">
      <c r="A17" s="15" t="s">
        <v>187</v>
      </c>
      <c r="B17" s="15"/>
      <c r="C17" s="15"/>
      <c r="D17" s="15"/>
    </row>
    <row r="18" spans="1:4">
      <c r="A18" s="12"/>
      <c r="B18" s="12" t="s">
        <v>114</v>
      </c>
      <c r="C18" s="12" t="s">
        <v>115</v>
      </c>
      <c r="D18" s="12" t="s">
        <v>116</v>
      </c>
    </row>
    <row r="19" spans="1:4">
      <c r="A19" s="11"/>
      <c r="B19" s="11" t="s">
        <v>118</v>
      </c>
      <c r="C19" s="11">
        <v>0</v>
      </c>
      <c r="D19" s="11">
        <v>0</v>
      </c>
    </row>
    <row r="20" spans="1:4">
      <c r="A20" s="11"/>
      <c r="B20" s="11" t="s">
        <v>119</v>
      </c>
      <c r="C20" s="11">
        <v>0</v>
      </c>
      <c r="D20" s="11">
        <v>0</v>
      </c>
    </row>
    <row r="21" spans="1:4">
      <c r="A21" s="11"/>
      <c r="B21" s="11" t="s">
        <v>120</v>
      </c>
      <c r="C21" s="11">
        <v>1</v>
      </c>
      <c r="D21" s="11">
        <v>0</v>
      </c>
    </row>
    <row r="22" spans="1:4">
      <c r="A22" s="11"/>
      <c r="B22" s="11" t="s">
        <v>121</v>
      </c>
      <c r="C22" s="11">
        <v>0</v>
      </c>
      <c r="D22" s="11">
        <v>0</v>
      </c>
    </row>
    <row r="23" spans="1:4">
      <c r="A23" s="11"/>
      <c r="B23" s="11" t="s">
        <v>122</v>
      </c>
      <c r="C23" s="11">
        <v>1</v>
      </c>
      <c r="D23" s="11">
        <v>0</v>
      </c>
    </row>
    <row r="24" spans="1:4">
      <c r="A24" s="11"/>
      <c r="B24" s="11" t="s">
        <v>123</v>
      </c>
      <c r="C24" s="11">
        <v>0</v>
      </c>
      <c r="D24" s="11">
        <v>0</v>
      </c>
    </row>
    <row r="25" spans="1:4">
      <c r="A25" s="11"/>
      <c r="B25" s="11" t="s">
        <v>124</v>
      </c>
      <c r="C25" s="11">
        <v>0</v>
      </c>
      <c r="D25" s="11">
        <v>0</v>
      </c>
    </row>
    <row r="26" spans="1:4">
      <c r="A26" s="11"/>
      <c r="B26" s="11" t="s">
        <v>125</v>
      </c>
      <c r="C26" s="11">
        <v>0</v>
      </c>
      <c r="D26" s="11">
        <v>0</v>
      </c>
    </row>
    <row r="27" spans="1:4">
      <c r="A27" s="11"/>
      <c r="B27" s="11" t="s">
        <v>126</v>
      </c>
      <c r="C27" s="11">
        <v>1</v>
      </c>
      <c r="D27" s="11">
        <v>0</v>
      </c>
    </row>
    <row r="28" spans="1:4">
      <c r="A28" s="11"/>
      <c r="B28" s="11" t="s">
        <v>127</v>
      </c>
      <c r="C28" s="11">
        <v>1</v>
      </c>
      <c r="D28" s="11">
        <v>0</v>
      </c>
    </row>
    <row r="29" spans="1:4">
      <c r="A29" s="11"/>
      <c r="B29" s="11" t="s">
        <v>128</v>
      </c>
      <c r="C29" s="11">
        <v>0</v>
      </c>
      <c r="D29" s="11">
        <v>0</v>
      </c>
    </row>
    <row r="30" spans="1:4">
      <c r="A30" s="11"/>
      <c r="B30" s="11" t="s">
        <v>129</v>
      </c>
      <c r="C30" s="11">
        <v>1</v>
      </c>
      <c r="D30" s="11">
        <v>0</v>
      </c>
    </row>
    <row r="31" spans="1:4">
      <c r="A31" s="11"/>
      <c r="B31" s="11" t="s">
        <v>130</v>
      </c>
      <c r="C31" s="11">
        <v>0</v>
      </c>
      <c r="D31" s="11">
        <v>0</v>
      </c>
    </row>
    <row r="32" spans="1:4">
      <c r="A32" s="11"/>
      <c r="B32" s="11" t="s">
        <v>131</v>
      </c>
      <c r="C32" s="11">
        <v>0</v>
      </c>
      <c r="D32" s="11">
        <v>0</v>
      </c>
    </row>
    <row r="33" spans="1:4">
      <c r="A33" s="11"/>
      <c r="B33" s="11" t="s">
        <v>132</v>
      </c>
      <c r="C33" s="11">
        <v>0</v>
      </c>
      <c r="D33" s="11">
        <v>0</v>
      </c>
    </row>
    <row r="34" spans="1:4">
      <c r="A34" s="11"/>
      <c r="B34" s="11" t="s">
        <v>133</v>
      </c>
      <c r="C34" s="11">
        <v>0</v>
      </c>
      <c r="D34" s="11">
        <v>0</v>
      </c>
    </row>
    <row r="35" spans="1:4">
      <c r="A35" s="11"/>
      <c r="B35" s="11" t="s">
        <v>134</v>
      </c>
      <c r="C35" s="11">
        <v>0</v>
      </c>
      <c r="D35" s="11">
        <v>0</v>
      </c>
    </row>
    <row r="36" spans="1:4">
      <c r="A36" s="11"/>
      <c r="B36" s="11" t="s">
        <v>135</v>
      </c>
      <c r="C36" s="11">
        <v>1</v>
      </c>
      <c r="D36" s="11">
        <v>0</v>
      </c>
    </row>
    <row r="37" spans="1:4">
      <c r="A37" s="11"/>
      <c r="B37" s="11" t="s">
        <v>136</v>
      </c>
      <c r="C37" s="11">
        <v>0</v>
      </c>
      <c r="D37" s="11">
        <v>0</v>
      </c>
    </row>
    <row r="38" spans="1:4">
      <c r="A38" s="11"/>
      <c r="B38" s="11" t="s">
        <v>137</v>
      </c>
      <c r="C38" s="11">
        <v>0</v>
      </c>
      <c r="D38" s="11">
        <v>0</v>
      </c>
    </row>
    <row r="39" spans="1:4">
      <c r="A39" s="11"/>
      <c r="B39" s="11" t="s">
        <v>138</v>
      </c>
      <c r="C39" s="11">
        <v>0</v>
      </c>
      <c r="D39" s="11">
        <v>0</v>
      </c>
    </row>
    <row r="40" spans="1:4">
      <c r="A40" s="11"/>
      <c r="B40" s="11" t="s">
        <v>139</v>
      </c>
      <c r="C40" s="11">
        <v>0</v>
      </c>
      <c r="D40" s="11">
        <v>0</v>
      </c>
    </row>
    <row r="41" spans="1:4">
      <c r="A41" s="11"/>
      <c r="B41" s="11" t="s">
        <v>140</v>
      </c>
      <c r="C41" s="11">
        <v>1</v>
      </c>
      <c r="D41" s="11">
        <v>0</v>
      </c>
    </row>
    <row r="42" spans="1:4">
      <c r="A42" s="11"/>
      <c r="B42" s="11" t="s">
        <v>141</v>
      </c>
      <c r="C42" s="11">
        <v>0</v>
      </c>
      <c r="D42" s="11">
        <v>0</v>
      </c>
    </row>
    <row r="43" spans="1:4">
      <c r="A43" s="11"/>
      <c r="B43" s="11" t="s">
        <v>142</v>
      </c>
      <c r="C43" s="11">
        <v>0</v>
      </c>
      <c r="D43" s="11">
        <v>0</v>
      </c>
    </row>
    <row r="44" spans="1:4">
      <c r="A44" s="11"/>
      <c r="B44" s="11" t="s">
        <v>143</v>
      </c>
      <c r="C44" s="11">
        <v>0</v>
      </c>
      <c r="D44" s="11">
        <v>0</v>
      </c>
    </row>
    <row r="45" spans="1:4">
      <c r="A45" s="11"/>
      <c r="B45" s="11" t="s">
        <v>144</v>
      </c>
      <c r="C45" s="11">
        <v>0</v>
      </c>
      <c r="D45" s="11">
        <v>0</v>
      </c>
    </row>
    <row r="46" spans="1:4">
      <c r="A46" s="11"/>
      <c r="B46" s="11" t="s">
        <v>145</v>
      </c>
      <c r="C46" s="11">
        <v>1</v>
      </c>
      <c r="D46" s="11">
        <v>0</v>
      </c>
    </row>
    <row r="47" spans="1:4">
      <c r="A47" s="11"/>
      <c r="B47" s="11" t="s">
        <v>146</v>
      </c>
      <c r="C47" s="11">
        <v>1</v>
      </c>
      <c r="D47" s="11">
        <v>1</v>
      </c>
    </row>
    <row r="48" spans="1:4">
      <c r="A48" s="11"/>
      <c r="B48" s="11" t="s">
        <v>147</v>
      </c>
      <c r="C48" s="11">
        <v>0</v>
      </c>
      <c r="D48" s="11">
        <v>0</v>
      </c>
    </row>
    <row r="49" spans="1:7">
      <c r="A49" s="11"/>
      <c r="B49" s="11" t="s">
        <v>148</v>
      </c>
      <c r="C49" s="11">
        <v>0</v>
      </c>
      <c r="D49" s="11">
        <v>0</v>
      </c>
    </row>
    <row r="50" spans="1:7">
      <c r="A50" s="11"/>
      <c r="B50" s="11" t="s">
        <v>149</v>
      </c>
      <c r="C50" s="11">
        <v>0</v>
      </c>
      <c r="D50" s="11">
        <v>0</v>
      </c>
    </row>
    <row r="51" spans="1:7">
      <c r="A51" s="11"/>
      <c r="B51" s="11" t="s">
        <v>150</v>
      </c>
      <c r="C51" s="11">
        <v>1</v>
      </c>
      <c r="D51" s="11">
        <v>0</v>
      </c>
    </row>
    <row r="52" spans="1:7">
      <c r="A52" s="11"/>
      <c r="B52" s="11" t="s">
        <v>151</v>
      </c>
      <c r="C52" s="11">
        <v>0</v>
      </c>
      <c r="D52" s="11">
        <v>0</v>
      </c>
    </row>
    <row r="53" spans="1:7">
      <c r="A53" s="11"/>
      <c r="B53" s="11" t="s">
        <v>152</v>
      </c>
      <c r="C53" s="11">
        <v>0</v>
      </c>
      <c r="D53" s="11">
        <v>0</v>
      </c>
    </row>
    <row r="54" spans="1:7">
      <c r="A54" s="11"/>
      <c r="B54" s="11" t="s">
        <v>153</v>
      </c>
      <c r="C54" s="11">
        <v>1</v>
      </c>
      <c r="D54" s="11">
        <v>1</v>
      </c>
    </row>
    <row r="55" spans="1:7">
      <c r="A55" s="11"/>
      <c r="B55" s="11" t="s">
        <v>154</v>
      </c>
      <c r="C55" s="11">
        <v>0</v>
      </c>
      <c r="D55" s="11">
        <v>0</v>
      </c>
    </row>
    <row r="56" spans="1:7">
      <c r="A56" s="11"/>
      <c r="B56" s="11" t="s">
        <v>155</v>
      </c>
      <c r="C56" s="11">
        <v>1</v>
      </c>
      <c r="D56" s="11">
        <v>0</v>
      </c>
    </row>
    <row r="57" spans="1:7">
      <c r="A57" s="11"/>
      <c r="B57" s="11" t="s">
        <v>156</v>
      </c>
      <c r="C57" s="11">
        <v>0</v>
      </c>
      <c r="D57" s="11">
        <v>0</v>
      </c>
    </row>
    <row r="58" spans="1:7">
      <c r="A58" s="11"/>
      <c r="B58" s="11" t="s">
        <v>157</v>
      </c>
      <c r="C58" s="11">
        <v>0</v>
      </c>
      <c r="D58" s="11">
        <v>0</v>
      </c>
    </row>
    <row r="59" spans="1:7">
      <c r="A59" s="13"/>
      <c r="B59" s="13" t="s">
        <v>158</v>
      </c>
      <c r="C59" s="13">
        <v>0</v>
      </c>
      <c r="D59" s="13">
        <v>0</v>
      </c>
    </row>
    <row r="61" spans="1:7">
      <c r="A61" s="15" t="s">
        <v>100</v>
      </c>
      <c r="B61" s="15"/>
      <c r="C61" s="15"/>
      <c r="D61" s="15"/>
      <c r="E61" s="15"/>
      <c r="F61" s="15"/>
      <c r="G61" s="15"/>
    </row>
    <row r="62" spans="1:7">
      <c r="A62" s="12"/>
      <c r="B62" s="12" t="s">
        <v>114</v>
      </c>
      <c r="C62" s="12" t="s">
        <v>115</v>
      </c>
      <c r="D62" s="12" t="s">
        <v>116</v>
      </c>
      <c r="E62" s="12" t="s">
        <v>188</v>
      </c>
      <c r="F62" s="12" t="s">
        <v>189</v>
      </c>
      <c r="G62" s="12" t="s">
        <v>117</v>
      </c>
    </row>
    <row r="63" spans="1:7">
      <c r="A63" s="11"/>
      <c r="B63" s="11" t="s">
        <v>159</v>
      </c>
      <c r="C63" s="11">
        <v>1.8292576948754583E-15</v>
      </c>
      <c r="D63" s="11">
        <v>1.0668719494148151</v>
      </c>
      <c r="E63" s="11">
        <v>1</v>
      </c>
      <c r="F63" s="11">
        <v>1E+30</v>
      </c>
      <c r="G63" s="11">
        <v>-6.6871949414815335E-2</v>
      </c>
    </row>
    <row r="64" spans="1:7">
      <c r="A64" s="11"/>
      <c r="B64" s="11" t="s">
        <v>160</v>
      </c>
      <c r="C64" s="11">
        <v>1.0654544640529436E-11</v>
      </c>
      <c r="D64" s="11">
        <v>4.9367372165475096</v>
      </c>
      <c r="E64" s="11">
        <v>1</v>
      </c>
      <c r="F64" s="11">
        <v>1E+30</v>
      </c>
      <c r="G64" s="11">
        <v>-3.9367372165475096</v>
      </c>
    </row>
    <row r="65" spans="1:7">
      <c r="A65" s="11"/>
      <c r="B65" s="11" t="s">
        <v>161</v>
      </c>
      <c r="C65" s="11">
        <v>102.0316295991436</v>
      </c>
      <c r="D65" s="11">
        <v>12.970929831517283</v>
      </c>
      <c r="E65" s="11">
        <v>0</v>
      </c>
      <c r="F65" s="11">
        <v>1E+30</v>
      </c>
      <c r="G65" s="11">
        <v>-12.970929831517283</v>
      </c>
    </row>
    <row r="66" spans="1:7">
      <c r="A66" s="11"/>
      <c r="B66" s="11" t="s">
        <v>162</v>
      </c>
      <c r="C66" s="11">
        <v>221.66556670513208</v>
      </c>
      <c r="D66" s="11">
        <v>11.291585306408106</v>
      </c>
      <c r="E66" s="11">
        <v>0</v>
      </c>
      <c r="F66" s="11">
        <v>1E+30</v>
      </c>
      <c r="G66" s="11">
        <v>-11.291585306408106</v>
      </c>
    </row>
    <row r="67" spans="1:7">
      <c r="A67" s="11"/>
      <c r="B67" s="11" t="s">
        <v>190</v>
      </c>
      <c r="C67" s="11">
        <v>1.8292576948754583E-15</v>
      </c>
      <c r="D67" s="11">
        <v>1.0668719494148151</v>
      </c>
      <c r="E67" s="11">
        <v>-1E+30</v>
      </c>
      <c r="F67" s="11">
        <v>10</v>
      </c>
      <c r="G67" s="11">
        <v>8.933128050585184</v>
      </c>
    </row>
    <row r="68" spans="1:7">
      <c r="A68" s="11"/>
      <c r="B68" s="11" t="s">
        <v>191</v>
      </c>
      <c r="C68" s="11">
        <v>1.0654544640529436E-11</v>
      </c>
      <c r="D68" s="11">
        <v>4.9367372165475096</v>
      </c>
      <c r="E68" s="11">
        <v>-1E+30</v>
      </c>
      <c r="F68" s="11">
        <v>10</v>
      </c>
      <c r="G68" s="11">
        <v>5.0632627834524904</v>
      </c>
    </row>
    <row r="69" spans="1:7">
      <c r="A69" s="13"/>
      <c r="B69" s="13" t="s">
        <v>192</v>
      </c>
      <c r="C69" s="13">
        <v>12</v>
      </c>
      <c r="D69" s="13">
        <v>2</v>
      </c>
      <c r="E69" s="13">
        <v>-1E+30</v>
      </c>
      <c r="F69" s="13">
        <v>5</v>
      </c>
      <c r="G69" s="1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D6C0-399D-7548-A5B6-F90F2C9CCF0D}">
  <dimension ref="A1:G69"/>
  <sheetViews>
    <sheetView topLeftCell="A7" workbookViewId="0">
      <selection activeCell="J30" sqref="J30"/>
    </sheetView>
  </sheetViews>
  <sheetFormatPr baseColWidth="10" defaultRowHeight="15"/>
  <sheetData>
    <row r="1" spans="1:4">
      <c r="A1" s="10" t="s">
        <v>177</v>
      </c>
    </row>
    <row r="2" spans="1:4">
      <c r="A2" s="10" t="s">
        <v>178</v>
      </c>
    </row>
    <row r="3" spans="1:4">
      <c r="A3" s="10" t="s">
        <v>195</v>
      </c>
    </row>
    <row r="4" spans="1:4">
      <c r="A4" s="10" t="s">
        <v>180</v>
      </c>
    </row>
    <row r="5" spans="1:4">
      <c r="A5" s="10" t="s">
        <v>181</v>
      </c>
    </row>
    <row r="6" spans="1:4">
      <c r="A6" s="10" t="s">
        <v>196</v>
      </c>
    </row>
    <row r="7" spans="1:4">
      <c r="A7" s="10" t="s">
        <v>183</v>
      </c>
    </row>
    <row r="8" spans="1:4">
      <c r="A8" s="10" t="s">
        <v>184</v>
      </c>
    </row>
    <row r="9" spans="1:4">
      <c r="A9" s="10" t="s">
        <v>185</v>
      </c>
    </row>
    <row r="12" spans="1:4">
      <c r="A12" s="15" t="s">
        <v>113</v>
      </c>
      <c r="B12" s="15"/>
      <c r="C12" s="15"/>
      <c r="D12" s="15"/>
    </row>
    <row r="13" spans="1:4">
      <c r="A13" s="12"/>
      <c r="B13" s="12" t="s">
        <v>114</v>
      </c>
      <c r="C13" s="12" t="s">
        <v>115</v>
      </c>
      <c r="D13" s="12" t="s">
        <v>116</v>
      </c>
    </row>
    <row r="14" spans="1:4">
      <c r="A14" s="13"/>
      <c r="B14" s="14" t="s">
        <v>186</v>
      </c>
      <c r="C14" s="13">
        <v>0.60249445976022098</v>
      </c>
      <c r="D14" s="13">
        <v>2.5732867692475634</v>
      </c>
    </row>
    <row r="17" spans="1:4">
      <c r="A17" s="15" t="s">
        <v>187</v>
      </c>
      <c r="B17" s="15"/>
      <c r="C17" s="15"/>
      <c r="D17" s="15"/>
    </row>
    <row r="18" spans="1:4">
      <c r="A18" s="12"/>
      <c r="B18" s="12" t="s">
        <v>114</v>
      </c>
      <c r="C18" s="12" t="s">
        <v>115</v>
      </c>
      <c r="D18" s="12" t="s">
        <v>116</v>
      </c>
    </row>
    <row r="19" spans="1:4">
      <c r="A19" s="11"/>
      <c r="B19" s="11" t="s">
        <v>118</v>
      </c>
      <c r="C19" s="11">
        <v>0</v>
      </c>
      <c r="D19" s="11">
        <v>0</v>
      </c>
    </row>
    <row r="20" spans="1:4">
      <c r="A20" s="11"/>
      <c r="B20" s="11" t="s">
        <v>119</v>
      </c>
      <c r="C20" s="11">
        <v>1</v>
      </c>
      <c r="D20" s="11">
        <v>0</v>
      </c>
    </row>
    <row r="21" spans="1:4">
      <c r="A21" s="11"/>
      <c r="B21" s="11" t="s">
        <v>120</v>
      </c>
      <c r="C21" s="11">
        <v>0</v>
      </c>
      <c r="D21" s="11">
        <v>0</v>
      </c>
    </row>
    <row r="22" spans="1:4">
      <c r="A22" s="11"/>
      <c r="B22" s="11" t="s">
        <v>121</v>
      </c>
      <c r="C22" s="11">
        <v>0</v>
      </c>
      <c r="D22" s="11">
        <v>0</v>
      </c>
    </row>
    <row r="23" spans="1:4">
      <c r="A23" s="11"/>
      <c r="B23" s="11" t="s">
        <v>122</v>
      </c>
      <c r="C23" s="11">
        <v>0</v>
      </c>
      <c r="D23" s="11">
        <v>0</v>
      </c>
    </row>
    <row r="24" spans="1:4">
      <c r="A24" s="11"/>
      <c r="B24" s="11" t="s">
        <v>123</v>
      </c>
      <c r="C24" s="11">
        <v>0</v>
      </c>
      <c r="D24" s="11">
        <v>0</v>
      </c>
    </row>
    <row r="25" spans="1:4">
      <c r="A25" s="11"/>
      <c r="B25" s="11" t="s">
        <v>124</v>
      </c>
      <c r="C25" s="11">
        <v>1</v>
      </c>
      <c r="D25" s="11">
        <v>0</v>
      </c>
    </row>
    <row r="26" spans="1:4">
      <c r="A26" s="11"/>
      <c r="B26" s="11" t="s">
        <v>125</v>
      </c>
      <c r="C26" s="11">
        <v>0</v>
      </c>
      <c r="D26" s="11">
        <v>0</v>
      </c>
    </row>
    <row r="27" spans="1:4">
      <c r="A27" s="11"/>
      <c r="B27" s="11" t="s">
        <v>126</v>
      </c>
      <c r="C27" s="11">
        <v>0</v>
      </c>
      <c r="D27" s="11">
        <v>0</v>
      </c>
    </row>
    <row r="28" spans="1:4">
      <c r="A28" s="11"/>
      <c r="B28" s="11" t="s">
        <v>127</v>
      </c>
      <c r="C28" s="11">
        <v>1</v>
      </c>
      <c r="D28" s="11">
        <v>0</v>
      </c>
    </row>
    <row r="29" spans="1:4">
      <c r="A29" s="11"/>
      <c r="B29" s="11" t="s">
        <v>128</v>
      </c>
      <c r="C29" s="11">
        <v>0</v>
      </c>
      <c r="D29" s="11">
        <v>0</v>
      </c>
    </row>
    <row r="30" spans="1:4">
      <c r="A30" s="11"/>
      <c r="B30" s="11" t="s">
        <v>129</v>
      </c>
      <c r="C30" s="11">
        <v>0</v>
      </c>
      <c r="D30" s="11">
        <v>0</v>
      </c>
    </row>
    <row r="31" spans="1:4">
      <c r="A31" s="11"/>
      <c r="B31" s="11" t="s">
        <v>130</v>
      </c>
      <c r="C31" s="11">
        <v>0</v>
      </c>
      <c r="D31" s="11">
        <v>0</v>
      </c>
    </row>
    <row r="32" spans="1:4">
      <c r="A32" s="11"/>
      <c r="B32" s="11" t="s">
        <v>131</v>
      </c>
      <c r="C32" s="11">
        <v>1</v>
      </c>
      <c r="D32" s="11">
        <v>0</v>
      </c>
    </row>
    <row r="33" spans="1:4">
      <c r="A33" s="11"/>
      <c r="B33" s="11" t="s">
        <v>132</v>
      </c>
      <c r="C33" s="11">
        <v>0</v>
      </c>
      <c r="D33" s="11">
        <v>0</v>
      </c>
    </row>
    <row r="34" spans="1:4">
      <c r="A34" s="11"/>
      <c r="B34" s="11" t="s">
        <v>133</v>
      </c>
      <c r="C34" s="11">
        <v>0</v>
      </c>
      <c r="D34" s="11">
        <v>0</v>
      </c>
    </row>
    <row r="35" spans="1:4">
      <c r="A35" s="11"/>
      <c r="B35" s="11" t="s">
        <v>134</v>
      </c>
      <c r="C35" s="11">
        <v>0</v>
      </c>
      <c r="D35" s="11">
        <v>0</v>
      </c>
    </row>
    <row r="36" spans="1:4">
      <c r="A36" s="11"/>
      <c r="B36" s="11" t="s">
        <v>135</v>
      </c>
      <c r="C36" s="11">
        <v>1</v>
      </c>
      <c r="D36" s="11">
        <v>0</v>
      </c>
    </row>
    <row r="37" spans="1:4">
      <c r="A37" s="11"/>
      <c r="B37" s="11" t="s">
        <v>136</v>
      </c>
      <c r="C37" s="11">
        <v>0</v>
      </c>
      <c r="D37" s="11">
        <v>0</v>
      </c>
    </row>
    <row r="38" spans="1:4">
      <c r="A38" s="11"/>
      <c r="B38" s="11" t="s">
        <v>137</v>
      </c>
      <c r="C38" s="11">
        <v>1</v>
      </c>
      <c r="D38" s="11">
        <v>0</v>
      </c>
    </row>
    <row r="39" spans="1:4">
      <c r="A39" s="11"/>
      <c r="B39" s="11" t="s">
        <v>138</v>
      </c>
      <c r="C39" s="11">
        <v>0</v>
      </c>
      <c r="D39" s="11">
        <v>0</v>
      </c>
    </row>
    <row r="40" spans="1:4">
      <c r="A40" s="11"/>
      <c r="B40" s="11" t="s">
        <v>139</v>
      </c>
      <c r="C40" s="11">
        <v>1</v>
      </c>
      <c r="D40" s="11">
        <v>0</v>
      </c>
    </row>
    <row r="41" spans="1:4">
      <c r="A41" s="11"/>
      <c r="B41" s="11" t="s">
        <v>140</v>
      </c>
      <c r="C41" s="11">
        <v>0</v>
      </c>
      <c r="D41" s="11">
        <v>0</v>
      </c>
    </row>
    <row r="42" spans="1:4">
      <c r="A42" s="11"/>
      <c r="B42" s="11" t="s">
        <v>141</v>
      </c>
      <c r="C42" s="11">
        <v>1</v>
      </c>
      <c r="D42" s="11">
        <v>0</v>
      </c>
    </row>
    <row r="43" spans="1:4">
      <c r="A43" s="11"/>
      <c r="B43" s="11" t="s">
        <v>142</v>
      </c>
      <c r="C43" s="11">
        <v>1</v>
      </c>
      <c r="D43" s="11">
        <v>0</v>
      </c>
    </row>
    <row r="44" spans="1:4">
      <c r="A44" s="11"/>
      <c r="B44" s="11" t="s">
        <v>143</v>
      </c>
      <c r="C44" s="11">
        <v>1</v>
      </c>
      <c r="D44" s="11">
        <v>0</v>
      </c>
    </row>
    <row r="45" spans="1:4">
      <c r="A45" s="11"/>
      <c r="B45" s="11" t="s">
        <v>144</v>
      </c>
      <c r="C45" s="11">
        <v>1</v>
      </c>
      <c r="D45" s="11">
        <v>0</v>
      </c>
    </row>
    <row r="46" spans="1:4">
      <c r="A46" s="11"/>
      <c r="B46" s="11" t="s">
        <v>145</v>
      </c>
      <c r="C46" s="11">
        <v>1</v>
      </c>
      <c r="D46" s="11">
        <v>0</v>
      </c>
    </row>
    <row r="47" spans="1:4">
      <c r="A47" s="11"/>
      <c r="B47" s="11" t="s">
        <v>146</v>
      </c>
      <c r="C47" s="11">
        <v>1</v>
      </c>
      <c r="D47" s="11">
        <v>1</v>
      </c>
    </row>
    <row r="48" spans="1:4">
      <c r="A48" s="11"/>
      <c r="B48" s="11" t="s">
        <v>147</v>
      </c>
      <c r="C48" s="11">
        <v>0</v>
      </c>
      <c r="D48" s="11">
        <v>0</v>
      </c>
    </row>
    <row r="49" spans="1:7">
      <c r="A49" s="11"/>
      <c r="B49" s="11" t="s">
        <v>148</v>
      </c>
      <c r="C49" s="11">
        <v>0</v>
      </c>
      <c r="D49" s="11">
        <v>0</v>
      </c>
    </row>
    <row r="50" spans="1:7">
      <c r="A50" s="11"/>
      <c r="B50" s="11" t="s">
        <v>149</v>
      </c>
      <c r="C50" s="11">
        <v>0</v>
      </c>
      <c r="D50" s="11">
        <v>0</v>
      </c>
    </row>
    <row r="51" spans="1:7">
      <c r="A51" s="11"/>
      <c r="B51" s="11" t="s">
        <v>150</v>
      </c>
      <c r="C51" s="11">
        <v>1</v>
      </c>
      <c r="D51" s="11">
        <v>0</v>
      </c>
    </row>
    <row r="52" spans="1:7">
      <c r="A52" s="11"/>
      <c r="B52" s="11" t="s">
        <v>151</v>
      </c>
      <c r="C52" s="11">
        <v>0</v>
      </c>
      <c r="D52" s="11">
        <v>0</v>
      </c>
    </row>
    <row r="53" spans="1:7">
      <c r="A53" s="11"/>
      <c r="B53" s="11" t="s">
        <v>152</v>
      </c>
      <c r="C53" s="11">
        <v>0</v>
      </c>
      <c r="D53" s="11">
        <v>0</v>
      </c>
    </row>
    <row r="54" spans="1:7">
      <c r="A54" s="11"/>
      <c r="B54" s="11" t="s">
        <v>153</v>
      </c>
      <c r="C54" s="11">
        <v>1</v>
      </c>
      <c r="D54" s="11">
        <v>1</v>
      </c>
    </row>
    <row r="55" spans="1:7">
      <c r="A55" s="11"/>
      <c r="B55" s="11" t="s">
        <v>154</v>
      </c>
      <c r="C55" s="11">
        <v>0</v>
      </c>
      <c r="D55" s="11">
        <v>0</v>
      </c>
    </row>
    <row r="56" spans="1:7">
      <c r="A56" s="11"/>
      <c r="B56" s="11" t="s">
        <v>155</v>
      </c>
      <c r="C56" s="11">
        <v>0</v>
      </c>
      <c r="D56" s="11">
        <v>0</v>
      </c>
    </row>
    <row r="57" spans="1:7">
      <c r="A57" s="11"/>
      <c r="B57" s="11" t="s">
        <v>156</v>
      </c>
      <c r="C57" s="11">
        <v>1</v>
      </c>
      <c r="D57" s="11">
        <v>0</v>
      </c>
    </row>
    <row r="58" spans="1:7">
      <c r="A58" s="11"/>
      <c r="B58" s="11" t="s">
        <v>157</v>
      </c>
      <c r="C58" s="11">
        <v>0</v>
      </c>
      <c r="D58" s="11">
        <v>0</v>
      </c>
    </row>
    <row r="59" spans="1:7">
      <c r="A59" s="13"/>
      <c r="B59" s="13" t="s">
        <v>158</v>
      </c>
      <c r="C59" s="13">
        <v>0</v>
      </c>
      <c r="D59" s="13">
        <v>0</v>
      </c>
    </row>
    <row r="61" spans="1:7">
      <c r="A61" s="15" t="s">
        <v>100</v>
      </c>
      <c r="B61" s="15"/>
      <c r="C61" s="15"/>
      <c r="D61" s="15"/>
      <c r="E61" s="15"/>
      <c r="F61" s="15"/>
      <c r="G61" s="15"/>
    </row>
    <row r="62" spans="1:7">
      <c r="A62" s="12"/>
      <c r="B62" s="12" t="s">
        <v>114</v>
      </c>
      <c r="C62" s="12" t="s">
        <v>115</v>
      </c>
      <c r="D62" s="12" t="s">
        <v>116</v>
      </c>
      <c r="E62" s="12" t="s">
        <v>188</v>
      </c>
      <c r="F62" s="12" t="s">
        <v>189</v>
      </c>
      <c r="G62" s="12" t="s">
        <v>117</v>
      </c>
    </row>
    <row r="63" spans="1:7">
      <c r="A63" s="11"/>
      <c r="B63" s="11" t="s">
        <v>159</v>
      </c>
      <c r="C63" s="11">
        <v>2.164598442647888E-63</v>
      </c>
      <c r="D63" s="11">
        <v>1.0668719494148151</v>
      </c>
      <c r="E63" s="11">
        <v>1</v>
      </c>
      <c r="F63" s="11">
        <v>1E+30</v>
      </c>
      <c r="G63" s="11">
        <v>-6.6871949414815335E-2</v>
      </c>
    </row>
    <row r="64" spans="1:7">
      <c r="A64" s="11"/>
      <c r="B64" s="11" t="s">
        <v>160</v>
      </c>
      <c r="C64" s="11">
        <v>8.3123520884256261E-50</v>
      </c>
      <c r="D64" s="11">
        <v>4.9367372165475096</v>
      </c>
      <c r="E64" s="11">
        <v>1</v>
      </c>
      <c r="F64" s="11">
        <v>1E+30</v>
      </c>
      <c r="G64" s="11">
        <v>-3.9367372165475096</v>
      </c>
    </row>
    <row r="65" spans="1:7">
      <c r="A65" s="11"/>
      <c r="B65" s="11" t="s">
        <v>161</v>
      </c>
      <c r="C65" s="11">
        <v>219.23572868819824</v>
      </c>
      <c r="D65" s="11">
        <v>12.970929831517283</v>
      </c>
      <c r="E65" s="11">
        <v>0</v>
      </c>
      <c r="F65" s="11">
        <v>1E+30</v>
      </c>
      <c r="G65" s="11">
        <v>-12.970929831517283</v>
      </c>
    </row>
    <row r="66" spans="1:7">
      <c r="A66" s="11"/>
      <c r="B66" s="11" t="s">
        <v>162</v>
      </c>
      <c r="C66" s="11">
        <v>321.44604791116535</v>
      </c>
      <c r="D66" s="11">
        <v>11.291585306408106</v>
      </c>
      <c r="E66" s="11">
        <v>0</v>
      </c>
      <c r="F66" s="11">
        <v>1E+30</v>
      </c>
      <c r="G66" s="11">
        <v>-11.291585306408106</v>
      </c>
    </row>
    <row r="67" spans="1:7">
      <c r="A67" s="11"/>
      <c r="B67" s="11" t="s">
        <v>190</v>
      </c>
      <c r="C67" s="11">
        <v>2.164598442647888E-63</v>
      </c>
      <c r="D67" s="11">
        <v>1.0668719494148151</v>
      </c>
      <c r="E67" s="11">
        <v>-1E+30</v>
      </c>
      <c r="F67" s="11">
        <v>10</v>
      </c>
      <c r="G67" s="11">
        <v>8.933128050585184</v>
      </c>
    </row>
    <row r="68" spans="1:7">
      <c r="A68" s="11"/>
      <c r="B68" s="11" t="s">
        <v>191</v>
      </c>
      <c r="C68" s="11">
        <v>8.3123520884256261E-50</v>
      </c>
      <c r="D68" s="11">
        <v>4.9367372165475096</v>
      </c>
      <c r="E68" s="11">
        <v>-1E+30</v>
      </c>
      <c r="F68" s="11">
        <v>10</v>
      </c>
      <c r="G68" s="11">
        <v>5.0632627834524904</v>
      </c>
    </row>
    <row r="69" spans="1:7">
      <c r="A69" s="13"/>
      <c r="B69" s="13" t="s">
        <v>192</v>
      </c>
      <c r="C69" s="13">
        <v>16</v>
      </c>
      <c r="D69" s="13">
        <v>2</v>
      </c>
      <c r="E69" s="13">
        <v>-1E+30</v>
      </c>
      <c r="F69" s="13">
        <v>5</v>
      </c>
      <c r="G69" s="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Data</vt:lpstr>
      <vt:lpstr>Model Constraints</vt:lpstr>
      <vt:lpstr>Answer Report 1</vt:lpstr>
      <vt:lpstr>Answer Report 2</vt:lpstr>
      <vt:lpstr>Answer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Beniam Kumela</dc:creator>
  <cp:lastModifiedBy>Abbaraju, Pranav</cp:lastModifiedBy>
  <dcterms:created xsi:type="dcterms:W3CDTF">2015-06-05T18:17:20Z</dcterms:created>
  <dcterms:modified xsi:type="dcterms:W3CDTF">2024-04-28T22:09:38Z</dcterms:modified>
</cp:coreProperties>
</file>