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1880" yWindow="240" windowWidth="25040" windowHeight="15500" activeTab="1"/>
  </bookViews>
  <sheets>
    <sheet name="Cash" sheetId="1" r:id="rId1"/>
    <sheet name="GPP" sheetId="5" r:id="rId2"/>
  </sheets>
  <definedNames>
    <definedName name="_xlnm._FilterDatabase" localSheetId="0" hidden="1">Cash!$A$3:$BA$3</definedName>
    <definedName name="_xlnm._FilterDatabase" localSheetId="1" hidden="1">GPP!$A$3:$BA$3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39" i="5" l="1"/>
  <c r="AY38" i="5"/>
  <c r="AY35" i="5"/>
  <c r="AY19" i="5"/>
  <c r="AZ19" i="5"/>
  <c r="BA19" i="5"/>
  <c r="AU19" i="5"/>
  <c r="AT19" i="5"/>
  <c r="AS19" i="5"/>
  <c r="AR19" i="5"/>
  <c r="AQ19" i="5"/>
  <c r="AP19" i="5"/>
  <c r="AO19" i="5"/>
  <c r="AN19" i="5"/>
  <c r="AY17" i="5"/>
  <c r="AZ17" i="5"/>
  <c r="BA17" i="5"/>
  <c r="AU17" i="5"/>
  <c r="AT17" i="5"/>
  <c r="AS17" i="5"/>
  <c r="AR17" i="5"/>
  <c r="AQ17" i="5"/>
  <c r="AP17" i="5"/>
  <c r="AO17" i="5"/>
  <c r="AN17" i="5"/>
  <c r="AY16" i="5"/>
  <c r="AZ16" i="5"/>
  <c r="BA16" i="5"/>
  <c r="AU16" i="5"/>
  <c r="AT16" i="5"/>
  <c r="AS16" i="5"/>
  <c r="AR16" i="5"/>
  <c r="AQ16" i="5"/>
  <c r="AP16" i="5"/>
  <c r="AO16" i="5"/>
  <c r="AN16" i="5"/>
  <c r="AY18" i="5"/>
  <c r="AZ18" i="5"/>
  <c r="BA18" i="5"/>
  <c r="AU18" i="5"/>
  <c r="AT18" i="5"/>
  <c r="AS18" i="5"/>
  <c r="AR18" i="5"/>
  <c r="AQ18" i="5"/>
  <c r="AP18" i="5"/>
  <c r="AO18" i="5"/>
  <c r="AN18" i="5"/>
  <c r="AY4" i="5"/>
  <c r="AZ4" i="5"/>
  <c r="BA4" i="5"/>
  <c r="AU4" i="5"/>
  <c r="AT4" i="5"/>
  <c r="AS4" i="5"/>
  <c r="AR4" i="5"/>
  <c r="AQ4" i="5"/>
  <c r="AP4" i="5"/>
  <c r="AO4" i="5"/>
  <c r="AN4" i="5"/>
  <c r="AY9" i="5"/>
  <c r="AZ9" i="5"/>
  <c r="BA9" i="5"/>
  <c r="AU9" i="5"/>
  <c r="AT9" i="5"/>
  <c r="AS9" i="5"/>
  <c r="AR9" i="5"/>
  <c r="AQ9" i="5"/>
  <c r="AP9" i="5"/>
  <c r="AO9" i="5"/>
  <c r="AN9" i="5"/>
  <c r="AY15" i="5"/>
  <c r="AZ15" i="5"/>
  <c r="BA15" i="5"/>
  <c r="AU15" i="5"/>
  <c r="AT15" i="5"/>
  <c r="AS15" i="5"/>
  <c r="AR15" i="5"/>
  <c r="AQ15" i="5"/>
  <c r="AP15" i="5"/>
  <c r="AO15" i="5"/>
  <c r="AN15" i="5"/>
  <c r="AY8" i="5"/>
  <c r="AZ8" i="5"/>
  <c r="BA8" i="5"/>
  <c r="AU8" i="5"/>
  <c r="AT8" i="5"/>
  <c r="AS8" i="5"/>
  <c r="AR8" i="5"/>
  <c r="AQ8" i="5"/>
  <c r="AP8" i="5"/>
  <c r="AO8" i="5"/>
  <c r="AN8" i="5"/>
  <c r="AY10" i="5"/>
  <c r="AZ10" i="5"/>
  <c r="BA10" i="5"/>
  <c r="AU10" i="5"/>
  <c r="AT10" i="5"/>
  <c r="AS10" i="5"/>
  <c r="AR10" i="5"/>
  <c r="AQ10" i="5"/>
  <c r="AP10" i="5"/>
  <c r="AO10" i="5"/>
  <c r="AN10" i="5"/>
  <c r="AY12" i="5"/>
  <c r="AZ12" i="5"/>
  <c r="BA12" i="5"/>
  <c r="AU12" i="5"/>
  <c r="AT12" i="5"/>
  <c r="AS12" i="5"/>
  <c r="AR12" i="5"/>
  <c r="AQ12" i="5"/>
  <c r="AP12" i="5"/>
  <c r="AO12" i="5"/>
  <c r="AN12" i="5"/>
  <c r="AY6" i="5"/>
  <c r="AZ6" i="5"/>
  <c r="BA6" i="5"/>
  <c r="AU6" i="5"/>
  <c r="AT6" i="5"/>
  <c r="AS6" i="5"/>
  <c r="AR6" i="5"/>
  <c r="AQ6" i="5"/>
  <c r="AP6" i="5"/>
  <c r="AO6" i="5"/>
  <c r="AN6" i="5"/>
  <c r="AY5" i="5"/>
  <c r="AZ5" i="5"/>
  <c r="BA5" i="5"/>
  <c r="AU5" i="5"/>
  <c r="AT5" i="5"/>
  <c r="AS5" i="5"/>
  <c r="AR5" i="5"/>
  <c r="AQ5" i="5"/>
  <c r="AP5" i="5"/>
  <c r="AO5" i="5"/>
  <c r="AN5" i="5"/>
  <c r="AY11" i="5"/>
  <c r="AZ11" i="5"/>
  <c r="BA11" i="5"/>
  <c r="AU11" i="5"/>
  <c r="AT11" i="5"/>
  <c r="AS11" i="5"/>
  <c r="AR11" i="5"/>
  <c r="AQ11" i="5"/>
  <c r="AP11" i="5"/>
  <c r="AO11" i="5"/>
  <c r="AN11" i="5"/>
  <c r="AY13" i="5"/>
  <c r="AZ13" i="5"/>
  <c r="BA13" i="5"/>
  <c r="AU13" i="5"/>
  <c r="AT13" i="5"/>
  <c r="AS13" i="5"/>
  <c r="AR13" i="5"/>
  <c r="AQ13" i="5"/>
  <c r="AP13" i="5"/>
  <c r="AO13" i="5"/>
  <c r="AN13" i="5"/>
  <c r="AY14" i="5"/>
  <c r="AZ14" i="5"/>
  <c r="BA14" i="5"/>
  <c r="AU14" i="5"/>
  <c r="AT14" i="5"/>
  <c r="AS14" i="5"/>
  <c r="AR14" i="5"/>
  <c r="AQ14" i="5"/>
  <c r="AP14" i="5"/>
  <c r="AO14" i="5"/>
  <c r="AN14" i="5"/>
  <c r="AY7" i="5"/>
  <c r="AZ7" i="5"/>
  <c r="BA7" i="5"/>
  <c r="AU7" i="5"/>
  <c r="AT7" i="5"/>
  <c r="AS7" i="5"/>
  <c r="AR7" i="5"/>
  <c r="AQ7" i="5"/>
  <c r="AP7" i="5"/>
  <c r="AO7" i="5"/>
  <c r="AN7" i="5"/>
  <c r="AU2" i="5"/>
  <c r="AT2" i="5"/>
  <c r="AS2" i="5"/>
  <c r="AR2" i="5"/>
  <c r="AQ2" i="5"/>
  <c r="AP2" i="5"/>
  <c r="AO2" i="5"/>
  <c r="AN2" i="5"/>
  <c r="AN19" i="1"/>
  <c r="AO19" i="1"/>
  <c r="AP19" i="1"/>
  <c r="AQ19" i="1"/>
  <c r="AS19" i="1"/>
  <c r="AT19" i="1"/>
  <c r="AY4" i="1"/>
  <c r="AZ4" i="1"/>
  <c r="BA4" i="1"/>
  <c r="AN15" i="1"/>
  <c r="AO15" i="1"/>
  <c r="AP15" i="1"/>
  <c r="AQ15" i="1"/>
  <c r="AS15" i="1"/>
  <c r="AT15" i="1"/>
  <c r="AY18" i="1"/>
  <c r="AZ18" i="1"/>
  <c r="BA18" i="1"/>
  <c r="AY13" i="1"/>
  <c r="AZ13" i="1"/>
  <c r="BA13" i="1"/>
  <c r="AY17" i="1"/>
  <c r="AZ17" i="1"/>
  <c r="BA17" i="1"/>
  <c r="AN11" i="1"/>
  <c r="AO11" i="1"/>
  <c r="AP11" i="1"/>
  <c r="AQ11" i="1"/>
  <c r="AS11" i="1"/>
  <c r="AT11" i="1"/>
  <c r="AN10" i="1"/>
  <c r="AO10" i="1"/>
  <c r="AP10" i="1"/>
  <c r="AQ10" i="1"/>
  <c r="AS10" i="1"/>
  <c r="AT10" i="1"/>
  <c r="AN16" i="1"/>
  <c r="AO16" i="1"/>
  <c r="AP16" i="1"/>
  <c r="AQ16" i="1"/>
  <c r="AS16" i="1"/>
  <c r="AT16" i="1"/>
  <c r="AY19" i="1"/>
  <c r="AZ19" i="1"/>
  <c r="BA19" i="1"/>
  <c r="AY11" i="1"/>
  <c r="AZ11" i="1"/>
  <c r="BA11" i="1"/>
  <c r="AY16" i="1"/>
  <c r="AZ16" i="1"/>
  <c r="BA16" i="1"/>
  <c r="AN17" i="1"/>
  <c r="AO17" i="1"/>
  <c r="AP17" i="1"/>
  <c r="AQ17" i="1"/>
  <c r="AS17" i="1"/>
  <c r="AT17" i="1"/>
  <c r="AN4" i="1"/>
  <c r="AO4" i="1"/>
  <c r="AP4" i="1"/>
  <c r="AQ4" i="1"/>
  <c r="AS4" i="1"/>
  <c r="AT4" i="1"/>
  <c r="AN6" i="1"/>
  <c r="AO6" i="1"/>
  <c r="AP6" i="1"/>
  <c r="AQ6" i="1"/>
  <c r="AS6" i="1"/>
  <c r="AT6" i="1"/>
  <c r="AN12" i="1"/>
  <c r="AO12" i="1"/>
  <c r="AP12" i="1"/>
  <c r="AQ12" i="1"/>
  <c r="AS12" i="1"/>
  <c r="AT12" i="1"/>
  <c r="AU19" i="1"/>
  <c r="AU16" i="1"/>
  <c r="AU11" i="1"/>
  <c r="AU15" i="1"/>
  <c r="AU10" i="1"/>
  <c r="AU4" i="1"/>
  <c r="AU17" i="1"/>
  <c r="AU12" i="1"/>
  <c r="AU6" i="1"/>
  <c r="AN13" i="1"/>
  <c r="AO13" i="1"/>
  <c r="AP13" i="1"/>
  <c r="AQ13" i="1"/>
  <c r="AS13" i="1"/>
  <c r="AT13" i="1"/>
  <c r="AN14" i="1"/>
  <c r="AO14" i="1"/>
  <c r="AP14" i="1"/>
  <c r="AQ14" i="1"/>
  <c r="AS14" i="1"/>
  <c r="AT14" i="1"/>
  <c r="AY6" i="1"/>
  <c r="AZ6" i="1"/>
  <c r="BA6" i="1"/>
  <c r="AY10" i="1"/>
  <c r="AZ10" i="1"/>
  <c r="BA10" i="1"/>
  <c r="AN8" i="1"/>
  <c r="AO8" i="1"/>
  <c r="AP8" i="1"/>
  <c r="AQ8" i="1"/>
  <c r="AS8" i="1"/>
  <c r="AT8" i="1"/>
  <c r="AY15" i="1"/>
  <c r="AZ15" i="1"/>
  <c r="BA15" i="1"/>
  <c r="AY7" i="1"/>
  <c r="AZ7" i="1"/>
  <c r="BA7" i="1"/>
  <c r="AY12" i="1"/>
  <c r="AZ12" i="1"/>
  <c r="BA12" i="1"/>
  <c r="AN9" i="1"/>
  <c r="AO9" i="1"/>
  <c r="AP9" i="1"/>
  <c r="AQ9" i="1"/>
  <c r="AS9" i="1"/>
  <c r="AT9" i="1"/>
  <c r="AT18" i="1"/>
  <c r="AS18" i="1"/>
  <c r="AQ18" i="1"/>
  <c r="AP18" i="1"/>
  <c r="AO18" i="1"/>
  <c r="AN18" i="1"/>
  <c r="AT5" i="1"/>
  <c r="AS5" i="1"/>
  <c r="AQ5" i="1"/>
  <c r="AP5" i="1"/>
  <c r="AO5" i="1"/>
  <c r="AN5" i="1"/>
  <c r="AT7" i="1"/>
  <c r="AS7" i="1"/>
  <c r="AQ7" i="1"/>
  <c r="AP7" i="1"/>
  <c r="AO7" i="1"/>
  <c r="AN7" i="1"/>
  <c r="AR15" i="1"/>
  <c r="AR11" i="1"/>
  <c r="AR10" i="1"/>
  <c r="AR16" i="1"/>
  <c r="AR17" i="1"/>
  <c r="AR4" i="1"/>
  <c r="AR19" i="1"/>
  <c r="AR12" i="1"/>
  <c r="AR6" i="1"/>
  <c r="AR14" i="1"/>
  <c r="AR13" i="1"/>
  <c r="AR8" i="1"/>
  <c r="AR9" i="1"/>
  <c r="AR18" i="1"/>
  <c r="AR5" i="1"/>
  <c r="AR7" i="1"/>
  <c r="AW11" i="1"/>
  <c r="AW16" i="1"/>
  <c r="AW19" i="1"/>
  <c r="AY35" i="1"/>
  <c r="AY39" i="1"/>
  <c r="AY38" i="1"/>
  <c r="AY8" i="1"/>
  <c r="AZ8" i="1"/>
  <c r="BA8" i="1"/>
  <c r="AY14" i="1"/>
  <c r="AZ14" i="1"/>
  <c r="BA14" i="1"/>
  <c r="AY9" i="1"/>
  <c r="AZ9" i="1"/>
  <c r="BA9" i="1"/>
  <c r="AY5" i="1"/>
  <c r="AZ5" i="1"/>
  <c r="BA5" i="1"/>
  <c r="AO2" i="1"/>
  <c r="AP2" i="1"/>
  <c r="AQ2" i="1"/>
  <c r="AR2" i="1"/>
  <c r="AS2" i="1"/>
  <c r="AT2" i="1"/>
  <c r="AU2" i="1"/>
  <c r="AN2" i="1"/>
  <c r="AU14" i="1"/>
  <c r="AU13" i="1"/>
  <c r="AU9" i="1"/>
  <c r="AU8" i="1"/>
  <c r="AU5" i="1"/>
  <c r="AU7" i="1"/>
  <c r="AU18" i="1"/>
  <c r="AW18" i="1"/>
  <c r="AW13" i="1"/>
  <c r="AW17" i="1"/>
  <c r="AW4" i="1"/>
  <c r="AW8" i="1"/>
  <c r="AW14" i="1"/>
  <c r="AW15" i="1"/>
  <c r="AW5" i="1"/>
  <c r="AW9" i="1"/>
  <c r="AW10" i="1"/>
  <c r="AW12" i="1"/>
  <c r="AW6" i="1"/>
  <c r="AW7" i="1"/>
  <c r="AL4" i="1"/>
  <c r="AL16" i="1"/>
  <c r="AL17" i="1"/>
  <c r="AL10" i="1"/>
  <c r="AL15" i="1"/>
  <c r="AL19" i="1"/>
  <c r="AL11" i="1"/>
  <c r="AL12" i="1"/>
  <c r="AL6" i="1"/>
  <c r="AL9" i="1"/>
  <c r="AL18" i="1"/>
  <c r="AL7" i="1"/>
  <c r="AL5" i="1"/>
  <c r="AL14" i="1"/>
  <c r="AL8" i="1"/>
  <c r="AL13" i="1"/>
  <c r="AM4" i="1"/>
  <c r="AM16" i="1"/>
  <c r="AM15" i="1"/>
  <c r="AM17" i="1"/>
  <c r="AM10" i="1"/>
  <c r="AM19" i="1"/>
  <c r="AM11" i="1"/>
  <c r="AM12" i="1"/>
  <c r="AM6" i="1"/>
  <c r="AM9" i="1"/>
  <c r="AM5" i="1"/>
  <c r="AM13" i="1"/>
  <c r="AM18" i="1"/>
  <c r="AM14" i="1"/>
  <c r="AM7" i="1"/>
  <c r="AM8" i="1"/>
  <c r="AW7" i="5"/>
  <c r="AW14" i="5"/>
  <c r="AW13" i="5"/>
  <c r="AW11" i="5"/>
  <c r="AW5" i="5"/>
  <c r="AW6" i="5"/>
  <c r="AW12" i="5"/>
  <c r="AW10" i="5"/>
  <c r="AW8" i="5"/>
  <c r="AW15" i="5"/>
  <c r="AW9" i="5"/>
  <c r="AW4" i="5"/>
  <c r="AW18" i="5"/>
  <c r="AW16" i="5"/>
  <c r="AW17" i="5"/>
  <c r="AW19" i="5"/>
  <c r="AL7" i="5"/>
  <c r="AL14" i="5"/>
  <c r="AL13" i="5"/>
  <c r="AL11" i="5"/>
  <c r="AL5" i="5"/>
  <c r="AL6" i="5"/>
  <c r="AL12" i="5"/>
  <c r="AL10" i="5"/>
  <c r="AL8" i="5"/>
  <c r="AL15" i="5"/>
  <c r="AL9" i="5"/>
  <c r="AL4" i="5"/>
  <c r="AL18" i="5"/>
  <c r="AL16" i="5"/>
  <c r="AL17" i="5"/>
  <c r="AL19" i="5"/>
  <c r="AM7" i="5"/>
  <c r="AM14" i="5"/>
  <c r="AM13" i="5"/>
  <c r="AM11" i="5"/>
  <c r="AM5" i="5"/>
  <c r="AM6" i="5"/>
  <c r="AM12" i="5"/>
  <c r="AM10" i="5"/>
  <c r="AM8" i="5"/>
  <c r="AM15" i="5"/>
  <c r="AM9" i="5"/>
  <c r="AM4" i="5"/>
  <c r="AM18" i="5"/>
  <c r="AM16" i="5"/>
  <c r="AM17" i="5"/>
  <c r="AM19" i="5"/>
</calcChain>
</file>

<file path=xl/comments1.xml><?xml version="1.0" encoding="utf-8"?>
<comments xmlns="http://schemas.openxmlformats.org/spreadsheetml/2006/main">
  <authors>
    <author>Murray</author>
  </authors>
  <commentList>
    <comment ref="AN1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  <comment ref="AN43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</commentList>
</comments>
</file>

<file path=xl/comments2.xml><?xml version="1.0" encoding="utf-8"?>
<comments xmlns="http://schemas.openxmlformats.org/spreadsheetml/2006/main">
  <authors>
    <author>Murray</author>
  </authors>
  <commentList>
    <comment ref="AN1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  <comment ref="AN43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</commentList>
</comments>
</file>

<file path=xl/sharedStrings.xml><?xml version="1.0" encoding="utf-8"?>
<sst xmlns="http://schemas.openxmlformats.org/spreadsheetml/2006/main" count="256" uniqueCount="84">
  <si>
    <t>Player</t>
  </si>
  <si>
    <t>Team</t>
  </si>
  <si>
    <t>Throws</t>
  </si>
  <si>
    <t>Salary</t>
  </si>
  <si>
    <t>Matchup</t>
  </si>
  <si>
    <t>IP 3Y</t>
  </si>
  <si>
    <t>IP CY</t>
  </si>
  <si>
    <t>SIERA 3Y</t>
  </si>
  <si>
    <t>SIERA CY</t>
  </si>
  <si>
    <t>K/9 3Y</t>
  </si>
  <si>
    <t>K/9 CY</t>
  </si>
  <si>
    <t>Vegas ML</t>
  </si>
  <si>
    <t>O/U</t>
  </si>
  <si>
    <t>1/1 = 50%</t>
  </si>
  <si>
    <t>1/2 = 75%</t>
  </si>
  <si>
    <t>% to Win</t>
  </si>
  <si>
    <t>Ranking</t>
  </si>
  <si>
    <t>Opp K%</t>
  </si>
  <si>
    <t>OAK</t>
  </si>
  <si>
    <t>NYM</t>
  </si>
  <si>
    <t>Pts (100 Scale)</t>
  </si>
  <si>
    <t>CWS</t>
  </si>
  <si>
    <t>CIN</t>
  </si>
  <si>
    <t>CLE</t>
  </si>
  <si>
    <t>MIN</t>
  </si>
  <si>
    <t>TB</t>
  </si>
  <si>
    <t>Adj. K/9 CY</t>
  </si>
  <si>
    <t>Opp wOBA split</t>
  </si>
  <si>
    <t>STL</t>
  </si>
  <si>
    <t>SEA</t>
  </si>
  <si>
    <t>LAA</t>
  </si>
  <si>
    <t>KC</t>
  </si>
  <si>
    <t>TOR</t>
  </si>
  <si>
    <t>BOS</t>
  </si>
  <si>
    <t>NYY</t>
  </si>
  <si>
    <t>Venue</t>
  </si>
  <si>
    <t>Time/Date</t>
  </si>
  <si>
    <t>FIP 3Y</t>
  </si>
  <si>
    <t>FIP CY</t>
  </si>
  <si>
    <t>opp wOBA</t>
  </si>
  <si>
    <t>opp ISO</t>
  </si>
  <si>
    <t>adj K/9 3Y</t>
  </si>
  <si>
    <t>adj K/9 CY</t>
  </si>
  <si>
    <t>Opp Total</t>
  </si>
  <si>
    <t>Opp Total Chg</t>
  </si>
  <si>
    <t>day1</t>
  </si>
  <si>
    <t>day2</t>
  </si>
  <si>
    <t>day3</t>
  </si>
  <si>
    <t>day14</t>
  </si>
  <si>
    <t>day30</t>
  </si>
  <si>
    <t>1 Day Chg</t>
  </si>
  <si>
    <t>2 Day Chg</t>
  </si>
  <si>
    <t>1 Week Chg</t>
  </si>
  <si>
    <t>2 Week Chg</t>
  </si>
  <si>
    <t>30 Day Chg</t>
  </si>
  <si>
    <t>LHP</t>
  </si>
  <si>
    <t>RHP</t>
  </si>
  <si>
    <t>Busch Stadium</t>
  </si>
  <si>
    <t>Yankee Stadium</t>
  </si>
  <si>
    <t>Target Field</t>
  </si>
  <si>
    <t>Progressive Field</t>
  </si>
  <si>
    <t>Tropicana Field</t>
  </si>
  <si>
    <t>Oakland Coliseum</t>
  </si>
  <si>
    <t>Fenway Park</t>
  </si>
  <si>
    <t>Player ID</t>
  </si>
  <si>
    <t>Jake Arrieta</t>
  </si>
  <si>
    <t>CHC</t>
  </si>
  <si>
    <t>COL</t>
  </si>
  <si>
    <t>Wrigley Field</t>
  </si>
  <si>
    <t>Adam Wainwright</t>
  </si>
  <si>
    <t>Sonny Gray</t>
  </si>
  <si>
    <t>Erasmo Ramirez</t>
  </si>
  <si>
    <t>David Price</t>
  </si>
  <si>
    <t>Felix Hernandez</t>
  </si>
  <si>
    <t>Matt Harvey</t>
  </si>
  <si>
    <t>Ricky Nolasco</t>
  </si>
  <si>
    <t>Jered Weaver</t>
  </si>
  <si>
    <t>Josh Tomlin</t>
  </si>
  <si>
    <t>CC Sabathia</t>
  </si>
  <si>
    <t>Marco Estrada</t>
  </si>
  <si>
    <t>John Danks</t>
  </si>
  <si>
    <t>Chris Young</t>
  </si>
  <si>
    <t>Brandon Finnegan</t>
  </si>
  <si>
    <t>Christian Bergman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</si>
</sst>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\(&quot;$&quot;#,##0\)"/>
    <numFmt numFmtId="165" formatCode="0.0%"/>
    <numFmt numFmtId="166" formatCode="0.000"/>
    <numFmt numFmtId="167" formatCode="m/d/yy\ 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</borders>
  <cellStyleXfs count="3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/>
    <xf numFmtId="0" fontId="2" fillId="0" borderId="2" xfId="2" applyFont="1" applyFill="1" applyBorder="1" applyAlignment="1">
      <alignment horizontal="right"/>
    </xf>
    <xf numFmtId="164" fontId="2" fillId="0" borderId="2" xfId="2" applyNumberFormat="1" applyFont="1" applyFill="1" applyBorder="1" applyAlignment="1">
      <alignment horizontal="right"/>
    </xf>
    <xf numFmtId="0" fontId="2" fillId="0" borderId="2" xfId="2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1" fontId="2" fillId="0" borderId="2" xfId="2" applyNumberFormat="1" applyFont="1" applyFill="1" applyBorder="1" applyAlignment="1">
      <alignment horizontal="right"/>
    </xf>
    <xf numFmtId="0" fontId="0" fillId="3" borderId="3" xfId="0" applyFill="1" applyBorder="1"/>
    <xf numFmtId="165" fontId="0" fillId="0" borderId="0" xfId="1" applyNumberFormat="1" applyFont="1"/>
    <xf numFmtId="9" fontId="0" fillId="0" borderId="0" xfId="1" applyNumberFormat="1" applyFont="1"/>
    <xf numFmtId="0" fontId="0" fillId="0" borderId="0" xfId="0" quotePrefix="1"/>
    <xf numFmtId="0" fontId="4" fillId="2" borderId="4" xfId="2" applyFont="1" applyFill="1" applyBorder="1" applyAlignment="1">
      <alignment horizontal="center" wrapText="1"/>
    </xf>
    <xf numFmtId="165" fontId="2" fillId="0" borderId="2" xfId="1" applyNumberFormat="1" applyFont="1" applyFill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4" borderId="1" xfId="2" applyFont="1" applyFill="1" applyBorder="1" applyAlignment="1">
      <alignment horizontal="center" wrapText="1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2" fillId="2" borderId="0" xfId="2" applyFont="1" applyFill="1" applyBorder="1" applyAlignment="1">
      <alignment horizontal="center"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4" fontId="2" fillId="0" borderId="2" xfId="1" applyNumberFormat="1" applyFont="1" applyFill="1" applyBorder="1" applyAlignment="1">
      <alignment horizontal="right"/>
    </xf>
    <xf numFmtId="166" fontId="0" fillId="0" borderId="0" xfId="0" applyNumberFormat="1"/>
    <xf numFmtId="2" fontId="2" fillId="0" borderId="2" xfId="2" applyNumberFormat="1" applyFont="1" applyFill="1" applyBorder="1" applyAlignment="1">
      <alignment horizontal="right"/>
    </xf>
    <xf numFmtId="166" fontId="2" fillId="0" borderId="2" xfId="2" applyNumberFormat="1" applyFont="1" applyFill="1" applyBorder="1" applyAlignment="1">
      <alignment horizontal="right"/>
    </xf>
    <xf numFmtId="2" fontId="0" fillId="0" borderId="0" xfId="1" applyNumberFormat="1" applyFont="1"/>
    <xf numFmtId="167" fontId="2" fillId="0" borderId="2" xfId="2" applyNumberFormat="1" applyFont="1" applyFill="1" applyBorder="1" applyAlignment="1">
      <alignment horizontal="right"/>
    </xf>
    <xf numFmtId="167" fontId="0" fillId="0" borderId="0" xfId="0" applyNumberForma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Sheet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3"/>
  <sheetViews>
    <sheetView zoomScale="85" zoomScaleNormal="85" zoomScalePageLayoutView="85" workbookViewId="0">
      <selection activeCell="AT9" sqref="AT9"/>
    </sheetView>
  </sheetViews>
  <sheetFormatPr baseColWidth="10" defaultColWidth="8.83203125" defaultRowHeight="14" x14ac:dyDescent="0"/>
  <cols>
    <col min="2" max="2" width="18.33203125" bestFit="1" customWidth="1"/>
    <col min="4" max="4" width="14.6640625" customWidth="1"/>
    <col min="6" max="6" width="12.1640625" bestFit="1" customWidth="1"/>
    <col min="7" max="7" width="22" bestFit="1" customWidth="1"/>
    <col min="8" max="8" width="15.6640625" style="29" bestFit="1" customWidth="1"/>
    <col min="26" max="35" width="0" hidden="1" customWidth="1"/>
    <col min="36" max="37" width="1.6640625" customWidth="1"/>
    <col min="48" max="48" width="2.33203125" customWidth="1"/>
    <col min="50" max="50" width="4.33203125" customWidth="1"/>
  </cols>
  <sheetData>
    <row r="1" spans="1:53">
      <c r="H1"/>
      <c r="AN1" s="8">
        <v>0.4</v>
      </c>
      <c r="AO1" s="8">
        <v>0.9</v>
      </c>
      <c r="AP1" s="8">
        <v>1.3</v>
      </c>
      <c r="AQ1" s="8">
        <v>0.9</v>
      </c>
      <c r="AR1" s="8">
        <v>1.3</v>
      </c>
      <c r="AS1" s="8">
        <v>1.6</v>
      </c>
      <c r="AT1" s="8">
        <v>1.7</v>
      </c>
      <c r="AU1" s="8">
        <v>0.5</v>
      </c>
    </row>
    <row r="2" spans="1:53">
      <c r="H2"/>
      <c r="AN2" s="10">
        <f t="shared" ref="AN2:AU2" si="0">AN1/SUM($AN$1:$AU$1)</f>
        <v>4.651162790697675E-2</v>
      </c>
      <c r="AO2" s="10">
        <f t="shared" si="0"/>
        <v>0.10465116279069768</v>
      </c>
      <c r="AP2" s="10">
        <f t="shared" si="0"/>
        <v>0.15116279069767444</v>
      </c>
      <c r="AQ2" s="10">
        <f t="shared" si="0"/>
        <v>0.10465116279069768</v>
      </c>
      <c r="AR2" s="10">
        <f t="shared" si="0"/>
        <v>0.15116279069767444</v>
      </c>
      <c r="AS2" s="10">
        <f t="shared" si="0"/>
        <v>0.186046511627907</v>
      </c>
      <c r="AT2" s="10">
        <f t="shared" si="0"/>
        <v>0.19767441860465115</v>
      </c>
      <c r="AU2" s="10">
        <f t="shared" si="0"/>
        <v>5.8139534883720929E-2</v>
      </c>
    </row>
    <row r="3" spans="1:53" ht="42">
      <c r="A3" s="1" t="s">
        <v>64</v>
      </c>
      <c r="B3" s="1" t="s">
        <v>0</v>
      </c>
      <c r="C3" s="1" t="s">
        <v>1</v>
      </c>
      <c r="D3" s="1" t="s">
        <v>4</v>
      </c>
      <c r="E3" s="1" t="s">
        <v>2</v>
      </c>
      <c r="F3" s="1" t="s">
        <v>3</v>
      </c>
      <c r="G3" s="1" t="s">
        <v>35</v>
      </c>
      <c r="H3" s="1" t="s">
        <v>36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37</v>
      </c>
      <c r="N3" s="6" t="s">
        <v>38</v>
      </c>
      <c r="O3" s="6" t="s">
        <v>9</v>
      </c>
      <c r="P3" s="6" t="s">
        <v>10</v>
      </c>
      <c r="Q3" s="6" t="s">
        <v>39</v>
      </c>
      <c r="R3" s="6" t="s">
        <v>40</v>
      </c>
      <c r="S3" s="6" t="s">
        <v>17</v>
      </c>
      <c r="T3" s="6" t="s">
        <v>41</v>
      </c>
      <c r="U3" s="6" t="s">
        <v>42</v>
      </c>
      <c r="V3" s="6" t="s">
        <v>11</v>
      </c>
      <c r="W3" s="6" t="s">
        <v>12</v>
      </c>
      <c r="X3" s="19" t="s">
        <v>43</v>
      </c>
      <c r="Y3" s="19" t="s">
        <v>44</v>
      </c>
      <c r="Z3" s="19" t="s">
        <v>45</v>
      </c>
      <c r="AA3" s="19" t="s">
        <v>46</v>
      </c>
      <c r="AB3" s="19" t="s">
        <v>47</v>
      </c>
      <c r="AC3" s="19" t="s">
        <v>48</v>
      </c>
      <c r="AD3" s="19" t="s">
        <v>49</v>
      </c>
      <c r="AE3" s="19" t="s">
        <v>50</v>
      </c>
      <c r="AF3" s="19" t="s">
        <v>51</v>
      </c>
      <c r="AG3" s="19" t="s">
        <v>52</v>
      </c>
      <c r="AH3" s="19" t="s">
        <v>53</v>
      </c>
      <c r="AI3" s="19" t="s">
        <v>54</v>
      </c>
      <c r="AJ3" s="20"/>
      <c r="AK3" s="20"/>
      <c r="AL3" s="12" t="s">
        <v>16</v>
      </c>
      <c r="AM3" s="12" t="s">
        <v>20</v>
      </c>
      <c r="AN3" s="16" t="s">
        <v>3</v>
      </c>
      <c r="AO3" s="16" t="s">
        <v>7</v>
      </c>
      <c r="AP3" s="16" t="s">
        <v>8</v>
      </c>
      <c r="AQ3" s="16" t="s">
        <v>9</v>
      </c>
      <c r="AR3" s="16" t="s">
        <v>26</v>
      </c>
      <c r="AS3" s="16" t="s">
        <v>27</v>
      </c>
      <c r="AT3" s="16" t="s">
        <v>11</v>
      </c>
      <c r="AU3" s="16" t="s">
        <v>12</v>
      </c>
      <c r="AW3" s="21"/>
      <c r="AX3" s="21"/>
      <c r="AY3" s="21"/>
      <c r="AZ3" s="22" t="s">
        <v>15</v>
      </c>
      <c r="BA3" s="21"/>
    </row>
    <row r="4" spans="1:53">
      <c r="A4">
        <v>456034</v>
      </c>
      <c r="B4" s="2" t="s">
        <v>72</v>
      </c>
      <c r="C4" s="2" t="s">
        <v>33</v>
      </c>
      <c r="D4" s="5" t="s">
        <v>32</v>
      </c>
      <c r="E4" s="2" t="s">
        <v>55</v>
      </c>
      <c r="F4" s="4">
        <v>10500</v>
      </c>
      <c r="G4" s="4" t="s">
        <v>63</v>
      </c>
      <c r="H4" s="28">
        <v>42476.170138888891</v>
      </c>
      <c r="I4" s="3">
        <v>479.2</v>
      </c>
      <c r="J4" s="25">
        <v>11</v>
      </c>
      <c r="K4" s="25">
        <v>2.95</v>
      </c>
      <c r="L4" s="25">
        <v>2.39</v>
      </c>
      <c r="M4" s="25">
        <v>2.77</v>
      </c>
      <c r="N4" s="25">
        <v>2.4300000000000002</v>
      </c>
      <c r="O4" s="25">
        <v>9.64</v>
      </c>
      <c r="P4" s="25">
        <v>14.73</v>
      </c>
      <c r="Q4" s="26">
        <v>0.26900000000000002</v>
      </c>
      <c r="R4" s="26">
        <v>0.188</v>
      </c>
      <c r="S4" s="23">
        <v>25.3</v>
      </c>
      <c r="T4" s="14">
        <v>11.955489999999999</v>
      </c>
      <c r="U4" s="14">
        <v>18.268087999999999</v>
      </c>
      <c r="V4" s="7">
        <v>-133</v>
      </c>
      <c r="W4">
        <v>8</v>
      </c>
      <c r="X4" s="14">
        <v>3.08</v>
      </c>
      <c r="Y4" s="24">
        <v>0</v>
      </c>
      <c r="Z4">
        <v>12200</v>
      </c>
      <c r="AA4">
        <v>11000</v>
      </c>
      <c r="AB4">
        <v>11100</v>
      </c>
      <c r="AC4">
        <v>12300</v>
      </c>
      <c r="AD4">
        <v>10000</v>
      </c>
      <c r="AE4">
        <v>1200</v>
      </c>
      <c r="AF4">
        <v>1100</v>
      </c>
      <c r="AG4">
        <v>-200</v>
      </c>
      <c r="AH4">
        <v>-100</v>
      </c>
      <c r="AI4">
        <v>2200</v>
      </c>
      <c r="AL4">
        <f>RANK(AW4,$AW$4:$AW$33,0)</f>
        <v>1</v>
      </c>
      <c r="AM4" s="15">
        <f>$AW4/(MAX($AL:$AL)*SUM($AN$1:$AU$1))*100</f>
        <v>78.343023255813947</v>
      </c>
      <c r="AN4">
        <f>RANK(F4,F$4:F$33,0)</f>
        <v>1</v>
      </c>
      <c r="AO4">
        <f>RANK(K4,K$4:K$33,0)</f>
        <v>14</v>
      </c>
      <c r="AP4">
        <f>RANK(L4,L$4:L$33,0)</f>
        <v>14</v>
      </c>
      <c r="AQ4">
        <f>RANK(O4,O$4:O$33,1)</f>
        <v>16</v>
      </c>
      <c r="AR4">
        <f>RANK(T4,T$4:T$33,1)</f>
        <v>15</v>
      </c>
      <c r="AS4">
        <f>RANK(Q4,Q$4:Q$33,0)</f>
        <v>13</v>
      </c>
      <c r="AT4">
        <f>RANK(V4,V$4:V$33,0)</f>
        <v>12</v>
      </c>
      <c r="AU4">
        <f>RANK(W4,W$4:W$33,0)</f>
        <v>3</v>
      </c>
      <c r="AW4" s="14">
        <f>SUMPRODUCT(AN4:AU4,$AN$1:$AU$1)</f>
        <v>107.79999999999998</v>
      </c>
      <c r="AX4" s="14"/>
      <c r="AY4" s="14">
        <f>IF(V4&lt;0,(-100+V4)/V4,V4/100+1)</f>
        <v>1.7518796992481203</v>
      </c>
      <c r="AZ4" s="27">
        <f>(1-((AY4-1)/2))</f>
        <v>0.62406015037593987</v>
      </c>
      <c r="BA4" s="14">
        <f>AZ4*4</f>
        <v>2.4962406015037595</v>
      </c>
    </row>
    <row r="5" spans="1:53">
      <c r="A5">
        <v>453562</v>
      </c>
      <c r="B5" s="2" t="s">
        <v>65</v>
      </c>
      <c r="C5" s="2" t="s">
        <v>66</v>
      </c>
      <c r="D5" s="5" t="s">
        <v>67</v>
      </c>
      <c r="E5" s="2" t="s">
        <v>56</v>
      </c>
      <c r="F5" s="4">
        <v>10300</v>
      </c>
      <c r="G5" s="4" t="s">
        <v>68</v>
      </c>
      <c r="H5" s="28">
        <v>42476.097222222219</v>
      </c>
      <c r="I5" s="3">
        <v>399.2</v>
      </c>
      <c r="J5" s="25">
        <v>14</v>
      </c>
      <c r="K5" s="25">
        <v>2.78</v>
      </c>
      <c r="L5" s="25">
        <v>2.2999999999999998</v>
      </c>
      <c r="M5" s="25">
        <v>2.35</v>
      </c>
      <c r="N5" s="25">
        <v>3.51</v>
      </c>
      <c r="O5" s="25">
        <v>9.35</v>
      </c>
      <c r="P5" s="25">
        <v>7.71</v>
      </c>
      <c r="Q5" s="26">
        <v>0.39500000000000002</v>
      </c>
      <c r="R5" s="26">
        <v>0.26600000000000001</v>
      </c>
      <c r="S5" s="23">
        <v>16.2</v>
      </c>
      <c r="T5" s="14">
        <v>7.4249999999999998</v>
      </c>
      <c r="U5" s="14">
        <v>6.1226469999999997</v>
      </c>
      <c r="V5" s="7">
        <v>-319</v>
      </c>
      <c r="W5">
        <v>6.5</v>
      </c>
      <c r="X5" s="14">
        <v>1.9750000000000001</v>
      </c>
      <c r="Y5" s="24">
        <v>0</v>
      </c>
      <c r="Z5">
        <v>11100</v>
      </c>
      <c r="AA5">
        <v>11200</v>
      </c>
      <c r="AB5">
        <v>12700</v>
      </c>
      <c r="AC5">
        <v>11900</v>
      </c>
      <c r="AD5">
        <v>9500</v>
      </c>
      <c r="AE5">
        <v>-100</v>
      </c>
      <c r="AF5">
        <v>-1600</v>
      </c>
      <c r="AG5">
        <v>-2500</v>
      </c>
      <c r="AH5">
        <v>-800</v>
      </c>
      <c r="AI5">
        <v>1600</v>
      </c>
      <c r="AL5">
        <f>RANK(AW5,$AW$4:$AW$33,0)</f>
        <v>2</v>
      </c>
      <c r="AM5" s="15">
        <f>$AW5/(MAX($AL:$AL)*SUM($AN$1:$AU$1))*100</f>
        <v>68.968023255813961</v>
      </c>
      <c r="AN5">
        <f>RANK(F5,F$4:F$33,0)</f>
        <v>2</v>
      </c>
      <c r="AO5">
        <f>RANK(K5,K$4:K$33,0)</f>
        <v>16</v>
      </c>
      <c r="AP5">
        <f>RANK(L5,L$4:L$33,0)</f>
        <v>15</v>
      </c>
      <c r="AQ5">
        <f>RANK(O5,O$4:O$33,1)</f>
        <v>15</v>
      </c>
      <c r="AR5">
        <f>RANK(T5,T$4:T$33,1)</f>
        <v>8</v>
      </c>
      <c r="AS5">
        <f>RANK(Q5,Q$4:Q$33,0)</f>
        <v>1</v>
      </c>
      <c r="AT5">
        <f>RANK(V5,V$4:V$33,0)</f>
        <v>16</v>
      </c>
      <c r="AU5">
        <f>RANK(W5,W$4:W$33,0)</f>
        <v>15</v>
      </c>
      <c r="AW5" s="14">
        <f>SUMPRODUCT(AN5:AU5,$AN$1:$AU$1)</f>
        <v>94.9</v>
      </c>
      <c r="AX5" s="14"/>
      <c r="AY5" s="14">
        <f>IF(V5&lt;0,(-100+V5)/V5,V5/100+1)</f>
        <v>1.3134796238244515</v>
      </c>
      <c r="AZ5" s="27">
        <f>(1-((AY5-1)/2))</f>
        <v>0.84326018808777425</v>
      </c>
      <c r="BA5" s="14">
        <f>AZ5*4</f>
        <v>3.373040752351097</v>
      </c>
    </row>
    <row r="6" spans="1:53">
      <c r="A6">
        <v>458708</v>
      </c>
      <c r="B6" s="2" t="s">
        <v>77</v>
      </c>
      <c r="C6" s="2" t="s">
        <v>23</v>
      </c>
      <c r="D6" s="5" t="s">
        <v>19</v>
      </c>
      <c r="E6" s="2" t="s">
        <v>56</v>
      </c>
      <c r="F6" s="4">
        <v>7000</v>
      </c>
      <c r="G6" s="4" t="s">
        <v>60</v>
      </c>
      <c r="H6" s="28">
        <v>42476.173611111109</v>
      </c>
      <c r="I6" s="3">
        <v>169.2</v>
      </c>
      <c r="J6" s="25"/>
      <c r="K6" s="25">
        <v>3.34</v>
      </c>
      <c r="L6" s="25">
        <v>3.34</v>
      </c>
      <c r="M6" s="25">
        <v>4.17</v>
      </c>
      <c r="N6" s="25">
        <v>4.17</v>
      </c>
      <c r="O6" s="25">
        <v>8.01</v>
      </c>
      <c r="P6" s="25">
        <v>8.01</v>
      </c>
      <c r="Q6" s="26">
        <v>0.27500000000000002</v>
      </c>
      <c r="R6" s="26">
        <v>0.104</v>
      </c>
      <c r="S6" s="23">
        <v>24.2</v>
      </c>
      <c r="T6" s="14">
        <v>9.5020589999999991</v>
      </c>
      <c r="U6" s="14">
        <v>9.5020589999999991</v>
      </c>
      <c r="V6" s="7">
        <v>115</v>
      </c>
      <c r="W6">
        <v>7</v>
      </c>
      <c r="X6" s="14">
        <v>3.6669999999999998</v>
      </c>
      <c r="Y6" s="24">
        <v>0</v>
      </c>
      <c r="Z6">
        <v>10900</v>
      </c>
      <c r="AA6">
        <v>10800</v>
      </c>
      <c r="AB6">
        <v>10800</v>
      </c>
      <c r="AC6">
        <v>6200</v>
      </c>
      <c r="AD6">
        <v>7000</v>
      </c>
      <c r="AE6">
        <v>100</v>
      </c>
      <c r="AF6">
        <v>100</v>
      </c>
      <c r="AG6">
        <v>5300</v>
      </c>
      <c r="AH6">
        <v>4700</v>
      </c>
      <c r="AI6">
        <v>3900</v>
      </c>
      <c r="AL6">
        <f>RANK(AW6,$AW$4:$AW$33,0)</f>
        <v>3</v>
      </c>
      <c r="AM6" s="15">
        <f>$AW6/(MAX($AL:$AL)*SUM($AN$1:$AU$1))*100</f>
        <v>63.880813953488378</v>
      </c>
      <c r="AN6">
        <f>RANK(F6,F$4:F$33,0)</f>
        <v>9</v>
      </c>
      <c r="AO6">
        <f>RANK(K6,K$4:K$33,0)</f>
        <v>12</v>
      </c>
      <c r="AP6">
        <f>RANK(L6,L$4:L$33,0)</f>
        <v>11</v>
      </c>
      <c r="AQ6">
        <f>RANK(O6,O$4:O$33,1)</f>
        <v>11</v>
      </c>
      <c r="AR6">
        <f>RANK(T6,T$4:T$33,1)</f>
        <v>13</v>
      </c>
      <c r="AS6">
        <f>RANK(Q6,Q$4:Q$33,0)</f>
        <v>10</v>
      </c>
      <c r="AT6">
        <f>RANK(V6,V$4:V$33,0)</f>
        <v>7</v>
      </c>
      <c r="AU6">
        <f>RANK(W6,W$4:W$33,0)</f>
        <v>9</v>
      </c>
      <c r="AW6" s="14">
        <f>SUMPRODUCT(AN6:AU6,$AN$1:$AU$1)</f>
        <v>87.9</v>
      </c>
      <c r="AX6" s="14"/>
      <c r="AY6" s="14">
        <f>IF(V6&lt;0,(-100+V6)/V6,V6/100+1)</f>
        <v>2.15</v>
      </c>
      <c r="AZ6" s="27">
        <f>(1-((AY6-1)/2))</f>
        <v>0.42500000000000004</v>
      </c>
      <c r="BA6" s="14">
        <f>AZ6*4</f>
        <v>1.7000000000000002</v>
      </c>
    </row>
    <row r="7" spans="1:53">
      <c r="A7">
        <v>541640</v>
      </c>
      <c r="B7" s="2" t="s">
        <v>71</v>
      </c>
      <c r="C7" s="2" t="s">
        <v>25</v>
      </c>
      <c r="D7" s="5" t="s">
        <v>21</v>
      </c>
      <c r="E7" s="2" t="s">
        <v>56</v>
      </c>
      <c r="F7" s="4">
        <v>6600</v>
      </c>
      <c r="G7" s="4" t="s">
        <v>61</v>
      </c>
      <c r="H7" s="28">
        <v>42476.256944444445</v>
      </c>
      <c r="I7" s="3">
        <v>244.2</v>
      </c>
      <c r="J7" s="25">
        <v>6</v>
      </c>
      <c r="K7" s="25">
        <v>4.07</v>
      </c>
      <c r="L7" s="25">
        <v>1.49</v>
      </c>
      <c r="M7" s="25">
        <v>4.25</v>
      </c>
      <c r="N7" s="25">
        <v>3.32</v>
      </c>
      <c r="O7" s="25">
        <v>7.06</v>
      </c>
      <c r="P7" s="25">
        <v>9</v>
      </c>
      <c r="Q7" s="26">
        <v>0.27100000000000002</v>
      </c>
      <c r="R7" s="26">
        <v>9.8000000000000004E-2</v>
      </c>
      <c r="S7" s="23">
        <v>19.8</v>
      </c>
      <c r="T7" s="14">
        <v>6.8523529999999999</v>
      </c>
      <c r="U7" s="14">
        <v>8.7352939999999997</v>
      </c>
      <c r="V7" s="7">
        <v>-136</v>
      </c>
      <c r="W7">
        <v>7.5</v>
      </c>
      <c r="X7" s="14">
        <v>3.0449999999999999</v>
      </c>
      <c r="Y7" s="24">
        <v>0</v>
      </c>
      <c r="Z7">
        <v>7200</v>
      </c>
      <c r="AA7">
        <v>6500</v>
      </c>
      <c r="AB7">
        <v>6500</v>
      </c>
      <c r="AC7">
        <v>6300</v>
      </c>
      <c r="AD7">
        <v>5100</v>
      </c>
      <c r="AE7">
        <v>700</v>
      </c>
      <c r="AF7">
        <v>700</v>
      </c>
      <c r="AG7">
        <v>1300</v>
      </c>
      <c r="AH7">
        <v>900</v>
      </c>
      <c r="AI7">
        <v>2100</v>
      </c>
      <c r="AL7">
        <f>RANK(AW7,$AW$4:$AW$33,0)</f>
        <v>4</v>
      </c>
      <c r="AM7" s="15">
        <f>$AW7/(MAX($AL:$AL)*SUM($AN$1:$AU$1))*100</f>
        <v>63.444767441860463</v>
      </c>
      <c r="AN7">
        <f>RANK(F7,F$4:F$33,0)</f>
        <v>12</v>
      </c>
      <c r="AO7">
        <f>RANK(K7,K$4:K$33,0)</f>
        <v>6</v>
      </c>
      <c r="AP7">
        <f>RANK(L7,L$4:L$33,0)</f>
        <v>16</v>
      </c>
      <c r="AQ7">
        <f>RANK(O7,O$4:O$33,1)</f>
        <v>7</v>
      </c>
      <c r="AR7">
        <f>RANK(T7,T$4:T$33,1)</f>
        <v>6</v>
      </c>
      <c r="AS7">
        <f>RANK(Q7,Q$4:Q$33,0)</f>
        <v>11</v>
      </c>
      <c r="AT7">
        <f>RANK(V7,V$4:V$33,0)</f>
        <v>13</v>
      </c>
      <c r="AU7">
        <f>RANK(W7,W$4:W$33,0)</f>
        <v>5</v>
      </c>
      <c r="AW7" s="14">
        <f>SUMPRODUCT(AN7:AU7,$AN$1:$AU$1)</f>
        <v>87.3</v>
      </c>
      <c r="AX7" s="14"/>
      <c r="AY7" s="14">
        <f>IF(V7&lt;0,(-100+V7)/V7,V7/100+1)</f>
        <v>1.7352941176470589</v>
      </c>
      <c r="AZ7" s="27">
        <f>(1-((AY7-1)/2))</f>
        <v>0.63235294117647056</v>
      </c>
      <c r="BA7" s="14">
        <f>AZ7*4</f>
        <v>2.5294117647058822</v>
      </c>
    </row>
    <row r="8" spans="1:53">
      <c r="A8">
        <v>433587</v>
      </c>
      <c r="B8" s="2" t="s">
        <v>73</v>
      </c>
      <c r="C8" s="2" t="s">
        <v>29</v>
      </c>
      <c r="D8" s="5" t="s">
        <v>34</v>
      </c>
      <c r="E8" s="2" t="s">
        <v>56</v>
      </c>
      <c r="F8" s="4">
        <v>10000</v>
      </c>
      <c r="G8" s="4" t="s">
        <v>58</v>
      </c>
      <c r="H8" s="28">
        <v>42476.045138888891</v>
      </c>
      <c r="I8" s="3">
        <v>450.2</v>
      </c>
      <c r="J8" s="25">
        <v>13</v>
      </c>
      <c r="K8" s="25">
        <v>2.93</v>
      </c>
      <c r="L8" s="25">
        <v>3.55</v>
      </c>
      <c r="M8" s="25">
        <v>3.08</v>
      </c>
      <c r="N8" s="25">
        <v>2.54</v>
      </c>
      <c r="O8" s="25">
        <v>9.09</v>
      </c>
      <c r="P8" s="25">
        <v>11.08</v>
      </c>
      <c r="Q8" s="26">
        <v>0.34</v>
      </c>
      <c r="R8" s="26">
        <v>0.187</v>
      </c>
      <c r="S8" s="23">
        <v>17.7</v>
      </c>
      <c r="T8" s="14">
        <v>7.8869119999999997</v>
      </c>
      <c r="U8" s="14">
        <v>9.6135289999999998</v>
      </c>
      <c r="V8" s="7">
        <v>-126</v>
      </c>
      <c r="W8">
        <v>7.5</v>
      </c>
      <c r="X8" s="14">
        <v>2.9049999999999998</v>
      </c>
      <c r="Y8" s="24">
        <v>0</v>
      </c>
      <c r="Z8">
        <v>11600</v>
      </c>
      <c r="AA8">
        <v>8800</v>
      </c>
      <c r="AB8">
        <v>11100</v>
      </c>
      <c r="AC8">
        <v>10700</v>
      </c>
      <c r="AD8">
        <v>11300</v>
      </c>
      <c r="AE8">
        <v>2800</v>
      </c>
      <c r="AF8">
        <v>500</v>
      </c>
      <c r="AG8">
        <v>900</v>
      </c>
      <c r="AH8">
        <v>900</v>
      </c>
      <c r="AI8">
        <v>300</v>
      </c>
      <c r="AL8">
        <f>RANK(AW8,$AW$4:$AW$33,0)</f>
        <v>5</v>
      </c>
      <c r="AM8" s="15">
        <f>$AW8/(MAX($AL:$AL)*SUM($AN$1:$AU$1))*100</f>
        <v>60.247093023255815</v>
      </c>
      <c r="AN8">
        <f>RANK(F8,F$4:F$33,0)</f>
        <v>3</v>
      </c>
      <c r="AO8">
        <f>RANK(K8,K$4:K$33,0)</f>
        <v>15</v>
      </c>
      <c r="AP8">
        <f>RANK(L8,L$4:L$33,0)</f>
        <v>10</v>
      </c>
      <c r="AQ8">
        <f>RANK(O8,O$4:O$33,1)</f>
        <v>13</v>
      </c>
      <c r="AR8">
        <f>RANK(T8,T$4:T$33,1)</f>
        <v>11</v>
      </c>
      <c r="AS8">
        <f>RANK(Q8,Q$4:Q$33,0)</f>
        <v>5</v>
      </c>
      <c r="AT8">
        <f>RANK(V8,V$4:V$33,0)</f>
        <v>11</v>
      </c>
      <c r="AU8">
        <f>RANK(W8,W$4:W$33,0)</f>
        <v>5</v>
      </c>
      <c r="AW8" s="14">
        <f>SUMPRODUCT(AN8:AU8,$AN$1:$AU$1)</f>
        <v>82.9</v>
      </c>
      <c r="AX8" s="14"/>
      <c r="AY8" s="14">
        <f>IF(V8&lt;0,(-100+V8)/V8,V8/100+1)</f>
        <v>1.7936507936507937</v>
      </c>
      <c r="AZ8" s="27">
        <f>(1-((AY8-1)/2))</f>
        <v>0.60317460317460314</v>
      </c>
      <c r="BA8" s="14">
        <f>AZ8*4</f>
        <v>2.4126984126984126</v>
      </c>
    </row>
    <row r="9" spans="1:53">
      <c r="A9">
        <v>543243</v>
      </c>
      <c r="B9" s="2" t="s">
        <v>70</v>
      </c>
      <c r="C9" s="2" t="s">
        <v>18</v>
      </c>
      <c r="D9" s="5" t="s">
        <v>31</v>
      </c>
      <c r="E9" s="2" t="s">
        <v>56</v>
      </c>
      <c r="F9" s="4">
        <v>8700</v>
      </c>
      <c r="G9" s="4" t="s">
        <v>62</v>
      </c>
      <c r="H9" s="28">
        <v>42476.170138888891</v>
      </c>
      <c r="I9" s="3">
        <v>440.1</v>
      </c>
      <c r="J9" s="25">
        <v>13.1</v>
      </c>
      <c r="K9" s="25">
        <v>3.7</v>
      </c>
      <c r="L9" s="25">
        <v>4.45</v>
      </c>
      <c r="M9" s="25">
        <v>3.47</v>
      </c>
      <c r="N9" s="25">
        <v>4.0599999999999996</v>
      </c>
      <c r="O9" s="25">
        <v>7.42</v>
      </c>
      <c r="P9" s="25">
        <v>7.43</v>
      </c>
      <c r="Q9" s="26">
        <v>0.28499999999999998</v>
      </c>
      <c r="R9" s="26">
        <v>0.125</v>
      </c>
      <c r="S9" s="23">
        <v>20.8</v>
      </c>
      <c r="T9" s="14">
        <v>7.5654899999999996</v>
      </c>
      <c r="U9" s="14">
        <v>7.5756860000000001</v>
      </c>
      <c r="V9" s="7">
        <v>-139</v>
      </c>
      <c r="W9">
        <v>7</v>
      </c>
      <c r="X9" s="14">
        <v>3.2730000000000001</v>
      </c>
      <c r="Y9" s="24">
        <v>0</v>
      </c>
      <c r="Z9">
        <v>9600</v>
      </c>
      <c r="AA9">
        <v>9600</v>
      </c>
      <c r="AB9">
        <v>9300</v>
      </c>
      <c r="AC9">
        <v>10700</v>
      </c>
      <c r="AD9">
        <v>8700</v>
      </c>
      <c r="AE9">
        <v>0</v>
      </c>
      <c r="AF9">
        <v>300</v>
      </c>
      <c r="AG9">
        <v>-2000</v>
      </c>
      <c r="AH9">
        <v>-1100</v>
      </c>
      <c r="AI9">
        <v>900</v>
      </c>
      <c r="AL9">
        <f>RANK(AW9,$AW$4:$AW$33,0)</f>
        <v>6</v>
      </c>
      <c r="AM9" s="15">
        <f>$AW9/(MAX($AL:$AL)*SUM($AN$1:$AU$1))*100</f>
        <v>57.994186046511629</v>
      </c>
      <c r="AN9">
        <f>RANK(F9,F$4:F$33,0)</f>
        <v>5</v>
      </c>
      <c r="AO9">
        <f>RANK(K9,K$4:K$33,0)</f>
        <v>9</v>
      </c>
      <c r="AP9">
        <f>RANK(L9,L$4:L$33,0)</f>
        <v>7</v>
      </c>
      <c r="AQ9">
        <f>RANK(O9,O$4:O$33,1)</f>
        <v>9</v>
      </c>
      <c r="AR9">
        <f>RANK(T9,T$4:T$33,1)</f>
        <v>10</v>
      </c>
      <c r="AS9">
        <f>RANK(Q9,Q$4:Q$33,0)</f>
        <v>7</v>
      </c>
      <c r="AT9">
        <f>RANK(V9,V$4:V$33,0)</f>
        <v>14</v>
      </c>
      <c r="AU9">
        <f>RANK(W9,W$4:W$33,0)</f>
        <v>9</v>
      </c>
      <c r="AW9" s="14">
        <f>SUMPRODUCT(AN9:AU9,$AN$1:$AU$1)</f>
        <v>79.8</v>
      </c>
      <c r="AX9" s="14"/>
      <c r="AY9" s="14">
        <f>IF(V9&lt;0,(-100+V9)/V9,V9/100+1)</f>
        <v>1.7194244604316546</v>
      </c>
      <c r="AZ9" s="27">
        <f>(1-((AY9-1)/2))</f>
        <v>0.64028776978417268</v>
      </c>
      <c r="BA9" s="14">
        <f>AZ9*4</f>
        <v>2.5611510791366907</v>
      </c>
    </row>
    <row r="10" spans="1:53">
      <c r="A10">
        <v>518774</v>
      </c>
      <c r="B10" s="2" t="s">
        <v>74</v>
      </c>
      <c r="C10" s="2" t="s">
        <v>19</v>
      </c>
      <c r="D10" s="5" t="s">
        <v>23</v>
      </c>
      <c r="E10" s="2" t="s">
        <v>56</v>
      </c>
      <c r="F10" s="4">
        <v>8700</v>
      </c>
      <c r="G10" s="4" t="s">
        <v>60</v>
      </c>
      <c r="H10" s="28">
        <v>42476.173611111109</v>
      </c>
      <c r="I10" s="3">
        <v>201</v>
      </c>
      <c r="J10" s="25">
        <v>11.2</v>
      </c>
      <c r="K10" s="25">
        <v>3.33</v>
      </c>
      <c r="L10" s="25">
        <v>4.8</v>
      </c>
      <c r="M10" s="25">
        <v>3.13</v>
      </c>
      <c r="N10" s="25">
        <v>4.4400000000000004</v>
      </c>
      <c r="O10" s="25">
        <v>8.64</v>
      </c>
      <c r="P10" s="25">
        <v>3.86</v>
      </c>
      <c r="Q10" s="26">
        <v>0.372</v>
      </c>
      <c r="R10" s="26">
        <v>0.21099999999999999</v>
      </c>
      <c r="S10" s="23">
        <v>22.6</v>
      </c>
      <c r="T10" s="14">
        <v>9.5717649999999992</v>
      </c>
      <c r="U10" s="14">
        <v>4.276275</v>
      </c>
      <c r="V10" s="7">
        <v>-124</v>
      </c>
      <c r="W10">
        <v>7</v>
      </c>
      <c r="X10" s="14">
        <v>2.625</v>
      </c>
      <c r="Y10" s="24">
        <v>0</v>
      </c>
      <c r="Z10">
        <v>11900</v>
      </c>
      <c r="AA10">
        <v>9200</v>
      </c>
      <c r="AB10">
        <v>11200</v>
      </c>
      <c r="AC10">
        <v>11200</v>
      </c>
      <c r="AD10">
        <v>10300</v>
      </c>
      <c r="AE10">
        <v>2700</v>
      </c>
      <c r="AF10">
        <v>700</v>
      </c>
      <c r="AG10">
        <v>100</v>
      </c>
      <c r="AH10">
        <v>700</v>
      </c>
      <c r="AI10">
        <v>1600</v>
      </c>
      <c r="AL10">
        <f>RANK(AW10,$AW$4:$AW$33,0)</f>
        <v>7</v>
      </c>
      <c r="AM10" s="15">
        <f>$AW10/(MAX($AL:$AL)*SUM($AN$1:$AU$1))*100</f>
        <v>52.761627906976749</v>
      </c>
      <c r="AN10">
        <f>RANK(F10,F$4:F$33,0)</f>
        <v>5</v>
      </c>
      <c r="AO10">
        <f>RANK(K10,K$4:K$33,0)</f>
        <v>13</v>
      </c>
      <c r="AP10">
        <f>RANK(L10,L$4:L$33,0)</f>
        <v>4</v>
      </c>
      <c r="AQ10">
        <f>RANK(O10,O$4:O$33,1)</f>
        <v>12</v>
      </c>
      <c r="AR10">
        <f>RANK(T10,T$4:T$33,1)</f>
        <v>14</v>
      </c>
      <c r="AS10">
        <f>RANK(Q10,Q$4:Q$33,0)</f>
        <v>2</v>
      </c>
      <c r="AT10">
        <f>RANK(V10,V$4:V$33,0)</f>
        <v>10</v>
      </c>
      <c r="AU10">
        <f>RANK(W10,W$4:W$33,0)</f>
        <v>9</v>
      </c>
      <c r="AW10" s="14">
        <f>SUMPRODUCT(AN10:AU10,$AN$1:$AU$1)</f>
        <v>72.600000000000009</v>
      </c>
      <c r="AX10" s="14"/>
      <c r="AY10" s="14">
        <f>IF(V10&lt;0,(-100+V10)/V10,V10/100+1)</f>
        <v>1.8064516129032258</v>
      </c>
      <c r="AZ10" s="27">
        <f>(1-((AY10-1)/2))</f>
        <v>0.59677419354838712</v>
      </c>
      <c r="BA10" s="14">
        <f>AZ10*4</f>
        <v>2.3870967741935485</v>
      </c>
    </row>
    <row r="11" spans="1:53">
      <c r="A11">
        <v>605232</v>
      </c>
      <c r="B11" s="2" t="s">
        <v>82</v>
      </c>
      <c r="C11" s="2" t="s">
        <v>22</v>
      </c>
      <c r="D11" s="5" t="s">
        <v>28</v>
      </c>
      <c r="E11" s="2" t="s">
        <v>55</v>
      </c>
      <c r="F11" s="4">
        <v>7700</v>
      </c>
      <c r="G11" s="4" t="s">
        <v>57</v>
      </c>
      <c r="H11" s="28">
        <v>42476.09375</v>
      </c>
      <c r="I11" s="3">
        <v>67.2</v>
      </c>
      <c r="J11" s="25">
        <v>12.2</v>
      </c>
      <c r="K11" s="25">
        <v>3.45</v>
      </c>
      <c r="L11" s="25">
        <v>3.64</v>
      </c>
      <c r="M11" s="25">
        <v>4.1100000000000003</v>
      </c>
      <c r="N11" s="25">
        <v>3.39</v>
      </c>
      <c r="O11" s="25">
        <v>9.18</v>
      </c>
      <c r="P11" s="25">
        <v>9.9499999999999993</v>
      </c>
      <c r="Q11" s="26">
        <v>0.34399999999999997</v>
      </c>
      <c r="R11" s="26">
        <v>0.17399999999999999</v>
      </c>
      <c r="S11" s="23">
        <v>32</v>
      </c>
      <c r="T11" s="14">
        <v>14.4</v>
      </c>
      <c r="U11" s="14">
        <v>15.607843000000001</v>
      </c>
      <c r="V11" s="7">
        <v>138</v>
      </c>
      <c r="W11">
        <v>7</v>
      </c>
      <c r="X11" s="14">
        <v>3.6349999999999998</v>
      </c>
      <c r="Y11" s="24">
        <v>0</v>
      </c>
      <c r="Z11">
        <v>5900</v>
      </c>
      <c r="AA11">
        <v>6300</v>
      </c>
      <c r="AB11">
        <v>4200</v>
      </c>
      <c r="AC11">
        <v>4000</v>
      </c>
      <c r="AD11">
        <v>4800</v>
      </c>
      <c r="AE11">
        <v>-400</v>
      </c>
      <c r="AF11">
        <v>1700</v>
      </c>
      <c r="AG11">
        <v>1900</v>
      </c>
      <c r="AH11">
        <v>1900</v>
      </c>
      <c r="AI11">
        <v>1100</v>
      </c>
      <c r="AL11">
        <f>RANK(AW11,$AW$4:$AW$33,0)</f>
        <v>8</v>
      </c>
      <c r="AM11" s="15">
        <f>$AW11/(MAX($AL:$AL)*SUM($AN$1:$AU$1))*100</f>
        <v>52.398255813953497</v>
      </c>
      <c r="AN11">
        <f>RANK(F11,F$4:F$33,0)</f>
        <v>7</v>
      </c>
      <c r="AO11">
        <f>RANK(K11,K$4:K$33,0)</f>
        <v>11</v>
      </c>
      <c r="AP11">
        <f>RANK(L11,L$4:L$33,0)</f>
        <v>9</v>
      </c>
      <c r="AQ11">
        <f>RANK(O11,O$4:O$33,1)</f>
        <v>14</v>
      </c>
      <c r="AR11">
        <f>RANK(T11,T$4:T$33,1)</f>
        <v>16</v>
      </c>
      <c r="AS11">
        <f>RANK(Q11,Q$4:Q$33,0)</f>
        <v>4</v>
      </c>
      <c r="AT11">
        <f>RANK(V11,V$4:V$33,0)</f>
        <v>2</v>
      </c>
      <c r="AU11">
        <f>RANK(W11,W$4:W$33,0)</f>
        <v>9</v>
      </c>
      <c r="AW11" s="14">
        <f>SUMPRODUCT(AN11:AU11,$AN$1:$AU$1)</f>
        <v>72.100000000000009</v>
      </c>
      <c r="AX11" s="14"/>
      <c r="AY11" s="14">
        <f>IF(V11&lt;0,(-100+V11)/V11,V11/100+1)</f>
        <v>2.38</v>
      </c>
      <c r="AZ11" s="27">
        <f>(1-((AY11-1)/2))</f>
        <v>0.31000000000000005</v>
      </c>
      <c r="BA11" s="14">
        <f>AZ11*4</f>
        <v>1.2400000000000002</v>
      </c>
    </row>
    <row r="12" spans="1:53">
      <c r="A12">
        <v>425794</v>
      </c>
      <c r="B12" s="2" t="s">
        <v>69</v>
      </c>
      <c r="C12" s="2" t="s">
        <v>28</v>
      </c>
      <c r="D12" s="5" t="s">
        <v>22</v>
      </c>
      <c r="E12" s="2" t="s">
        <v>56</v>
      </c>
      <c r="F12" s="4">
        <v>9100</v>
      </c>
      <c r="G12" s="4" t="s">
        <v>57</v>
      </c>
      <c r="H12" s="28">
        <v>42476.09375</v>
      </c>
      <c r="I12" s="3">
        <v>266</v>
      </c>
      <c r="J12" s="25">
        <v>11</v>
      </c>
      <c r="K12" s="25">
        <v>3.66</v>
      </c>
      <c r="L12" s="25">
        <v>6.75</v>
      </c>
      <c r="M12" s="25">
        <v>2.93</v>
      </c>
      <c r="N12" s="25">
        <v>5.88</v>
      </c>
      <c r="O12" s="25">
        <v>6.9</v>
      </c>
      <c r="P12" s="25">
        <v>4.09</v>
      </c>
      <c r="Q12" s="26">
        <v>0.27700000000000002</v>
      </c>
      <c r="R12" s="26">
        <v>0.113</v>
      </c>
      <c r="S12" s="23">
        <v>21</v>
      </c>
      <c r="T12" s="14">
        <v>7.1029410000000004</v>
      </c>
      <c r="U12" s="14">
        <v>4.2102940000000002</v>
      </c>
      <c r="V12" s="7">
        <v>-150</v>
      </c>
      <c r="W12">
        <v>7</v>
      </c>
      <c r="X12" s="14">
        <v>2.94</v>
      </c>
      <c r="Y12" s="24">
        <v>0</v>
      </c>
      <c r="Z12">
        <v>10000</v>
      </c>
      <c r="AA12">
        <v>8700</v>
      </c>
      <c r="AB12">
        <v>9400</v>
      </c>
      <c r="AC12">
        <v>9800</v>
      </c>
      <c r="AD12">
        <v>11300</v>
      </c>
      <c r="AE12">
        <v>1300</v>
      </c>
      <c r="AF12">
        <v>600</v>
      </c>
      <c r="AG12">
        <v>600</v>
      </c>
      <c r="AH12">
        <v>200</v>
      </c>
      <c r="AI12">
        <v>-1300</v>
      </c>
      <c r="AL12">
        <f>RANK(AW12,$AW$4:$AW$33,0)</f>
        <v>9</v>
      </c>
      <c r="AM12" s="15">
        <f>$AW12/(MAX($AL:$AL)*SUM($AN$1:$AU$1))*100</f>
        <v>51.453488372093027</v>
      </c>
      <c r="AN12">
        <f>RANK(F12,F$4:F$33,0)</f>
        <v>4</v>
      </c>
      <c r="AO12">
        <f>RANK(K12,K$4:K$33,0)</f>
        <v>10</v>
      </c>
      <c r="AP12">
        <f>RANK(L12,L$4:L$33,0)</f>
        <v>1</v>
      </c>
      <c r="AQ12">
        <f>RANK(O12,O$4:O$33,1)</f>
        <v>6</v>
      </c>
      <c r="AR12">
        <f>RANK(T12,T$4:T$33,1)</f>
        <v>7</v>
      </c>
      <c r="AS12">
        <f>RANK(Q12,Q$4:Q$33,0)</f>
        <v>9</v>
      </c>
      <c r="AT12">
        <f>RANK(V12,V$4:V$33,0)</f>
        <v>15</v>
      </c>
      <c r="AU12">
        <f>RANK(W12,W$4:W$33,0)</f>
        <v>9</v>
      </c>
      <c r="AW12" s="14">
        <f>SUMPRODUCT(AN12:AU12,$AN$1:$AU$1)</f>
        <v>70.8</v>
      </c>
      <c r="AX12" s="14"/>
      <c r="AY12" s="14">
        <f>IF(V12&lt;0,(-100+V12)/V12,V12/100+1)</f>
        <v>1.6666666666666667</v>
      </c>
      <c r="AZ12" s="27">
        <f>(1-((AY12-1)/2))</f>
        <v>0.66666666666666663</v>
      </c>
      <c r="BA12" s="14">
        <f>AZ12*4</f>
        <v>2.6666666666666665</v>
      </c>
    </row>
    <row r="13" spans="1:53">
      <c r="A13">
        <v>445060</v>
      </c>
      <c r="B13" s="2" t="s">
        <v>75</v>
      </c>
      <c r="C13" s="2" t="s">
        <v>24</v>
      </c>
      <c r="D13" s="5" t="s">
        <v>30</v>
      </c>
      <c r="E13" s="2" t="s">
        <v>56</v>
      </c>
      <c r="F13" s="4">
        <v>6300</v>
      </c>
      <c r="G13" s="4" t="s">
        <v>59</v>
      </c>
      <c r="H13" s="28">
        <v>42476.090277777781</v>
      </c>
      <c r="I13" s="3">
        <v>203.1</v>
      </c>
      <c r="J13" s="25">
        <v>7</v>
      </c>
      <c r="K13" s="25">
        <v>4.03</v>
      </c>
      <c r="L13" s="25">
        <v>3.01</v>
      </c>
      <c r="M13" s="25">
        <v>4.13</v>
      </c>
      <c r="N13" s="25">
        <v>3.58</v>
      </c>
      <c r="O13" s="25">
        <v>6.86</v>
      </c>
      <c r="P13" s="25">
        <v>6.43</v>
      </c>
      <c r="Q13" s="26">
        <v>0.27</v>
      </c>
      <c r="R13" s="26">
        <v>7.6999999999999999E-2</v>
      </c>
      <c r="S13" s="23">
        <v>15.9</v>
      </c>
      <c r="T13" s="14">
        <v>5.3467650000000004</v>
      </c>
      <c r="U13" s="14">
        <v>5.0116180000000004</v>
      </c>
      <c r="V13" s="7">
        <v>-118</v>
      </c>
      <c r="W13">
        <v>8.5</v>
      </c>
      <c r="X13" s="14">
        <v>4</v>
      </c>
      <c r="Y13" s="24">
        <v>0</v>
      </c>
      <c r="Z13">
        <v>6200</v>
      </c>
      <c r="AA13">
        <v>5300</v>
      </c>
      <c r="AB13">
        <v>6200</v>
      </c>
      <c r="AC13">
        <v>5500</v>
      </c>
      <c r="AD13">
        <v>6500</v>
      </c>
      <c r="AE13">
        <v>900</v>
      </c>
      <c r="AF13">
        <v>0</v>
      </c>
      <c r="AG13">
        <v>900</v>
      </c>
      <c r="AH13">
        <v>700</v>
      </c>
      <c r="AI13">
        <v>-300</v>
      </c>
      <c r="AL13">
        <f>RANK(AW13,$AW$4:$AW$33,0)</f>
        <v>10</v>
      </c>
      <c r="AM13" s="15">
        <f>$AW13/(MAX($AL:$AL)*SUM($AN$1:$AU$1))*100</f>
        <v>51.23546511627908</v>
      </c>
      <c r="AN13">
        <f>RANK(F13,F$4:F$33,0)</f>
        <v>13</v>
      </c>
      <c r="AO13">
        <f>RANK(K13,K$4:K$33,0)</f>
        <v>7</v>
      </c>
      <c r="AP13">
        <f>RANK(L13,L$4:L$33,0)</f>
        <v>13</v>
      </c>
      <c r="AQ13">
        <f>RANK(O13,O$4:O$33,1)</f>
        <v>5</v>
      </c>
      <c r="AR13">
        <f>RANK(T13,T$4:T$33,1)</f>
        <v>2</v>
      </c>
      <c r="AS13">
        <f>RANK(Q13,Q$4:Q$33,0)</f>
        <v>12</v>
      </c>
      <c r="AT13">
        <f>RANK(V13,V$4:V$33,0)</f>
        <v>9</v>
      </c>
      <c r="AU13">
        <f>RANK(W13,W$4:W$33,0)</f>
        <v>1</v>
      </c>
      <c r="AW13" s="14">
        <f>SUMPRODUCT(AN13:AU13,$AN$1:$AU$1)</f>
        <v>70.500000000000014</v>
      </c>
      <c r="AX13" s="14"/>
      <c r="AY13" s="14">
        <f>IF(V13&lt;0,(-100+V13)/V13,V13/100+1)</f>
        <v>1.847457627118644</v>
      </c>
      <c r="AZ13" s="27">
        <f>(1-((AY13-1)/2))</f>
        <v>0.57627118644067798</v>
      </c>
      <c r="BA13" s="14">
        <f>AZ13*4</f>
        <v>2.3050847457627119</v>
      </c>
    </row>
    <row r="14" spans="1:53">
      <c r="A14">
        <v>450308</v>
      </c>
      <c r="B14" s="2" t="s">
        <v>76</v>
      </c>
      <c r="C14" s="2" t="s">
        <v>30</v>
      </c>
      <c r="D14" s="5" t="s">
        <v>24</v>
      </c>
      <c r="E14" s="2" t="s">
        <v>56</v>
      </c>
      <c r="F14" s="4">
        <v>6700</v>
      </c>
      <c r="G14" s="4" t="s">
        <v>59</v>
      </c>
      <c r="H14" s="28">
        <v>42476.090277777781</v>
      </c>
      <c r="I14" s="3">
        <v>378.1</v>
      </c>
      <c r="J14" s="25">
        <v>6</v>
      </c>
      <c r="K14" s="25">
        <v>4.47</v>
      </c>
      <c r="L14" s="25">
        <v>4.75</v>
      </c>
      <c r="M14" s="25">
        <v>4.47</v>
      </c>
      <c r="N14" s="25">
        <v>4.99</v>
      </c>
      <c r="O14" s="25">
        <v>6.26</v>
      </c>
      <c r="P14" s="25">
        <v>6</v>
      </c>
      <c r="Q14" s="26">
        <v>0.26500000000000001</v>
      </c>
      <c r="R14" s="26">
        <v>0.11700000000000001</v>
      </c>
      <c r="S14" s="23">
        <v>28.8</v>
      </c>
      <c r="T14" s="14">
        <v>8.8376470000000005</v>
      </c>
      <c r="U14" s="14">
        <v>8.4705879999999993</v>
      </c>
      <c r="V14" s="7">
        <v>109</v>
      </c>
      <c r="W14">
        <v>8.5</v>
      </c>
      <c r="X14" s="14">
        <v>3.8250000000000002</v>
      </c>
      <c r="Y14" s="24">
        <v>0</v>
      </c>
      <c r="Z14">
        <v>7400</v>
      </c>
      <c r="AA14">
        <v>5000</v>
      </c>
      <c r="AB14">
        <v>5600</v>
      </c>
      <c r="AC14">
        <v>6700</v>
      </c>
      <c r="AD14">
        <v>9000</v>
      </c>
      <c r="AE14">
        <v>2400</v>
      </c>
      <c r="AF14">
        <v>1800</v>
      </c>
      <c r="AG14">
        <v>1600</v>
      </c>
      <c r="AH14">
        <v>700</v>
      </c>
      <c r="AI14">
        <v>-1600</v>
      </c>
      <c r="AL14">
        <f>RANK(AW14,$AW$4:$AW$33,0)</f>
        <v>11</v>
      </c>
      <c r="AM14" s="15">
        <f>$AW14/(MAX($AL:$AL)*SUM($AN$1:$AU$1))*100</f>
        <v>51.017441860465119</v>
      </c>
      <c r="AN14">
        <f>RANK(F14,F$4:F$33,0)</f>
        <v>11</v>
      </c>
      <c r="AO14">
        <f>RANK(K14,K$4:K$33,0)</f>
        <v>4</v>
      </c>
      <c r="AP14">
        <f>RANK(L14,L$4:L$33,0)</f>
        <v>5</v>
      </c>
      <c r="AQ14">
        <f>RANK(O14,O$4:O$33,1)</f>
        <v>4</v>
      </c>
      <c r="AR14">
        <f>RANK(T14,T$4:T$33,1)</f>
        <v>12</v>
      </c>
      <c r="AS14">
        <f>RANK(Q14,Q$4:Q$33,0)</f>
        <v>14</v>
      </c>
      <c r="AT14">
        <f>RANK(V14,V$4:V$33,0)</f>
        <v>8</v>
      </c>
      <c r="AU14">
        <f>RANK(W14,W$4:W$33,0)</f>
        <v>1</v>
      </c>
      <c r="AW14" s="14">
        <f>SUMPRODUCT(AN14:AU14,$AN$1:$AU$1)</f>
        <v>70.2</v>
      </c>
      <c r="AX14" s="14"/>
      <c r="AY14" s="14">
        <f>IF(V14&lt;0,(-100+V14)/V14,V14/100+1)</f>
        <v>2.09</v>
      </c>
      <c r="AZ14" s="27">
        <f>(1-((AY14-1)/2))</f>
        <v>0.45500000000000007</v>
      </c>
      <c r="BA14" s="14">
        <f>AZ14*4</f>
        <v>1.8200000000000003</v>
      </c>
    </row>
    <row r="15" spans="1:53">
      <c r="A15">
        <v>462136</v>
      </c>
      <c r="B15" s="2" t="s">
        <v>79</v>
      </c>
      <c r="C15" s="2" t="s">
        <v>32</v>
      </c>
      <c r="D15" s="5" t="s">
        <v>33</v>
      </c>
      <c r="E15" s="2" t="s">
        <v>56</v>
      </c>
      <c r="F15" s="4">
        <v>6100</v>
      </c>
      <c r="G15" s="4" t="s">
        <v>63</v>
      </c>
      <c r="H15" s="28">
        <v>42476.170138888891</v>
      </c>
      <c r="I15" s="3">
        <v>338.2</v>
      </c>
      <c r="J15" s="25">
        <v>7</v>
      </c>
      <c r="K15" s="25">
        <v>4.2699999999999996</v>
      </c>
      <c r="L15" s="25">
        <v>3.25</v>
      </c>
      <c r="M15" s="25">
        <v>4.5599999999999996</v>
      </c>
      <c r="N15" s="25">
        <v>1.73</v>
      </c>
      <c r="O15" s="25">
        <v>7.07</v>
      </c>
      <c r="P15" s="25">
        <v>10.29</v>
      </c>
      <c r="Q15" s="26">
        <v>0.33800000000000002</v>
      </c>
      <c r="R15" s="26">
        <v>0.16400000000000001</v>
      </c>
      <c r="S15" s="23">
        <v>21.5</v>
      </c>
      <c r="T15" s="14">
        <v>7.451225</v>
      </c>
      <c r="U15" s="14">
        <v>10.844853000000001</v>
      </c>
      <c r="V15" s="7">
        <v>123</v>
      </c>
      <c r="W15">
        <v>8</v>
      </c>
      <c r="X15" s="14">
        <v>3.6</v>
      </c>
      <c r="Y15" s="24">
        <v>0</v>
      </c>
      <c r="Z15">
        <v>6700</v>
      </c>
      <c r="AA15">
        <v>7800</v>
      </c>
      <c r="AB15">
        <v>8300</v>
      </c>
      <c r="AC15">
        <v>8500</v>
      </c>
      <c r="AD15">
        <v>5300</v>
      </c>
      <c r="AE15">
        <v>-1100</v>
      </c>
      <c r="AF15">
        <v>-1600</v>
      </c>
      <c r="AG15">
        <v>-1000</v>
      </c>
      <c r="AH15">
        <v>-1800</v>
      </c>
      <c r="AI15">
        <v>1400</v>
      </c>
      <c r="AL15">
        <f>RANK(AW15,$AW$4:$AW$33,0)</f>
        <v>12</v>
      </c>
      <c r="AM15" s="15">
        <f>$AW15/(MAX($AL:$AL)*SUM($AN$1:$AU$1))*100</f>
        <v>46.656976744186061</v>
      </c>
      <c r="AN15">
        <f>RANK(F15,F$4:F$33,0)</f>
        <v>14</v>
      </c>
      <c r="AO15">
        <f>RANK(K15,K$4:K$33,0)</f>
        <v>5</v>
      </c>
      <c r="AP15">
        <f>RANK(L15,L$4:L$33,0)</f>
        <v>12</v>
      </c>
      <c r="AQ15">
        <f>RANK(O15,O$4:O$33,1)</f>
        <v>8</v>
      </c>
      <c r="AR15">
        <f>RANK(T15,T$4:T$33,1)</f>
        <v>9</v>
      </c>
      <c r="AS15">
        <f>RANK(Q15,Q$4:Q$33,0)</f>
        <v>6</v>
      </c>
      <c r="AT15">
        <f>RANK(V15,V$4:V$33,0)</f>
        <v>5</v>
      </c>
      <c r="AU15">
        <f>RANK(W15,W$4:W$33,0)</f>
        <v>3</v>
      </c>
      <c r="AW15" s="14">
        <f>SUMPRODUCT(AN15:AU15,$AN$1:$AU$1)</f>
        <v>64.200000000000017</v>
      </c>
      <c r="AX15" s="14"/>
      <c r="AY15" s="14">
        <f>IF(V15&lt;0,(-100+V15)/V15,V15/100+1)</f>
        <v>2.23</v>
      </c>
      <c r="AZ15" s="27">
        <f>(1-((AY15-1)/2))</f>
        <v>0.38500000000000001</v>
      </c>
      <c r="BA15" s="14">
        <f>AZ15*4</f>
        <v>1.54</v>
      </c>
    </row>
    <row r="16" spans="1:53">
      <c r="A16">
        <v>433579</v>
      </c>
      <c r="B16" s="2" t="s">
        <v>80</v>
      </c>
      <c r="C16" s="2" t="s">
        <v>21</v>
      </c>
      <c r="D16" s="5" t="s">
        <v>25</v>
      </c>
      <c r="E16" s="2" t="s">
        <v>55</v>
      </c>
      <c r="F16" s="4">
        <v>6800</v>
      </c>
      <c r="G16" s="4" t="s">
        <v>61</v>
      </c>
      <c r="H16" s="28">
        <v>42476.256944444445</v>
      </c>
      <c r="I16" s="3">
        <v>376.1</v>
      </c>
      <c r="J16" s="25">
        <v>5</v>
      </c>
      <c r="K16" s="25">
        <v>4.62</v>
      </c>
      <c r="L16" s="25">
        <v>3.71</v>
      </c>
      <c r="M16" s="25">
        <v>4.59</v>
      </c>
      <c r="N16" s="25">
        <v>1.36</v>
      </c>
      <c r="O16" s="25">
        <v>6.19</v>
      </c>
      <c r="P16" s="25">
        <v>10.8</v>
      </c>
      <c r="Q16" s="26">
        <v>0.19</v>
      </c>
      <c r="R16" s="26">
        <v>9.5000000000000001E-2</v>
      </c>
      <c r="S16" s="23">
        <v>22.1</v>
      </c>
      <c r="T16" s="14">
        <v>6.7058330000000002</v>
      </c>
      <c r="U16" s="14">
        <v>11.7</v>
      </c>
      <c r="V16" s="7">
        <v>126</v>
      </c>
      <c r="W16">
        <v>7.5</v>
      </c>
      <c r="X16" s="14">
        <v>3.72</v>
      </c>
      <c r="Y16" s="24">
        <v>0</v>
      </c>
      <c r="Z16">
        <v>7000</v>
      </c>
      <c r="AA16">
        <v>5800</v>
      </c>
      <c r="AB16">
        <v>6200</v>
      </c>
      <c r="AC16">
        <v>5600</v>
      </c>
      <c r="AD16">
        <v>5700</v>
      </c>
      <c r="AE16">
        <v>1200</v>
      </c>
      <c r="AF16">
        <v>800</v>
      </c>
      <c r="AG16">
        <v>1700</v>
      </c>
      <c r="AH16">
        <v>1400</v>
      </c>
      <c r="AI16">
        <v>1300</v>
      </c>
      <c r="AL16">
        <f>RANK(AW16,$AW$4:$AW$33,0)</f>
        <v>13</v>
      </c>
      <c r="AM16" s="15">
        <f>$AW16/(MAX($AL:$AL)*SUM($AN$1:$AU$1))*100</f>
        <v>42.877906976744192</v>
      </c>
      <c r="AN16">
        <f>RANK(F16,F$4:F$33,0)</f>
        <v>10</v>
      </c>
      <c r="AO16">
        <f>RANK(K16,K$4:K$33,0)</f>
        <v>2</v>
      </c>
      <c r="AP16">
        <f>RANK(L16,L$4:L$33,0)</f>
        <v>8</v>
      </c>
      <c r="AQ16">
        <f>RANK(O16,O$4:O$33,1)</f>
        <v>3</v>
      </c>
      <c r="AR16">
        <f>RANK(T16,T$4:T$33,1)</f>
        <v>4</v>
      </c>
      <c r="AS16">
        <f>RANK(Q16,Q$4:Q$33,0)</f>
        <v>16</v>
      </c>
      <c r="AT16">
        <f>RANK(V16,V$4:V$33,0)</f>
        <v>4</v>
      </c>
      <c r="AU16">
        <f>RANK(W16,W$4:W$33,0)</f>
        <v>5</v>
      </c>
      <c r="AW16" s="14">
        <f>SUMPRODUCT(AN16:AU16,$AN$1:$AU$1)</f>
        <v>59</v>
      </c>
      <c r="AX16" s="14"/>
      <c r="AY16" s="14">
        <f>IF(V16&lt;0,(-100+V16)/V16,V16/100+1)</f>
        <v>2.2599999999999998</v>
      </c>
      <c r="AZ16" s="27">
        <f>(1-((AY16-1)/2))</f>
        <v>0.37000000000000011</v>
      </c>
      <c r="BA16" s="14">
        <f>AZ16*4</f>
        <v>1.4800000000000004</v>
      </c>
    </row>
    <row r="17" spans="1:53">
      <c r="A17">
        <v>282332</v>
      </c>
      <c r="B17" s="2" t="s">
        <v>78</v>
      </c>
      <c r="C17" s="2" t="s">
        <v>34</v>
      </c>
      <c r="D17" s="5" t="s">
        <v>29</v>
      </c>
      <c r="E17" s="2" t="s">
        <v>55</v>
      </c>
      <c r="F17" s="4">
        <v>7100</v>
      </c>
      <c r="G17" s="4" t="s">
        <v>58</v>
      </c>
      <c r="H17" s="28">
        <v>42476.045138888891</v>
      </c>
      <c r="I17" s="3">
        <v>219.1</v>
      </c>
      <c r="J17" s="25">
        <v>6</v>
      </c>
      <c r="K17" s="25">
        <v>3.91</v>
      </c>
      <c r="L17" s="25">
        <v>6.36</v>
      </c>
      <c r="M17" s="25">
        <v>4.68</v>
      </c>
      <c r="N17" s="25">
        <v>4.16</v>
      </c>
      <c r="O17" s="25">
        <v>7.71</v>
      </c>
      <c r="P17" s="25">
        <v>4.5</v>
      </c>
      <c r="Q17" s="26">
        <v>0.28299999999999997</v>
      </c>
      <c r="R17" s="26">
        <v>0.157</v>
      </c>
      <c r="S17" s="23">
        <v>18</v>
      </c>
      <c r="T17" s="14">
        <v>6.8029409999999997</v>
      </c>
      <c r="U17" s="14">
        <v>3.9705879999999998</v>
      </c>
      <c r="V17" s="7">
        <v>116</v>
      </c>
      <c r="W17">
        <v>7.5</v>
      </c>
      <c r="X17" s="14">
        <v>3.4</v>
      </c>
      <c r="Y17" s="24">
        <v>0</v>
      </c>
      <c r="Z17">
        <v>7300</v>
      </c>
      <c r="AA17">
        <v>6400</v>
      </c>
      <c r="AB17">
        <v>6600</v>
      </c>
      <c r="AC17">
        <v>7700</v>
      </c>
      <c r="AD17">
        <v>8700</v>
      </c>
      <c r="AE17">
        <v>900</v>
      </c>
      <c r="AF17">
        <v>700</v>
      </c>
      <c r="AG17">
        <v>1100</v>
      </c>
      <c r="AH17">
        <v>-400</v>
      </c>
      <c r="AI17">
        <v>-1400</v>
      </c>
      <c r="AL17">
        <f>RANK(AW17,$AW$4:$AW$33,0)</f>
        <v>14</v>
      </c>
      <c r="AM17" s="15">
        <f>$AW17/(MAX($AL:$AL)*SUM($AN$1:$AU$1))*100</f>
        <v>39.244186046511629</v>
      </c>
      <c r="AN17">
        <f>RANK(F17,F$4:F$33,0)</f>
        <v>8</v>
      </c>
      <c r="AO17">
        <f>RANK(K17,K$4:K$33,0)</f>
        <v>8</v>
      </c>
      <c r="AP17">
        <f>RANK(L17,L$4:L$33,0)</f>
        <v>2</v>
      </c>
      <c r="AQ17">
        <f>RANK(O17,O$4:O$33,1)</f>
        <v>10</v>
      </c>
      <c r="AR17">
        <f>RANK(T17,T$4:T$33,1)</f>
        <v>5</v>
      </c>
      <c r="AS17">
        <f>RANK(Q17,Q$4:Q$33,0)</f>
        <v>8</v>
      </c>
      <c r="AT17">
        <f>RANK(V17,V$4:V$33,0)</f>
        <v>6</v>
      </c>
      <c r="AU17">
        <f>RANK(W17,W$4:W$33,0)</f>
        <v>5</v>
      </c>
      <c r="AW17" s="14">
        <f>SUMPRODUCT(AN17:AU17,$AN$1:$AU$1)</f>
        <v>54</v>
      </c>
      <c r="AX17" s="14"/>
      <c r="AY17" s="14">
        <f>IF(V17&lt;0,(-100+V17)/V17,V17/100+1)</f>
        <v>2.16</v>
      </c>
      <c r="AZ17" s="27">
        <f>(1-((AY17-1)/2))</f>
        <v>0.41999999999999993</v>
      </c>
      <c r="BA17" s="14">
        <f>AZ17*4</f>
        <v>1.6799999999999997</v>
      </c>
    </row>
    <row r="18" spans="1:53">
      <c r="A18">
        <v>432934</v>
      </c>
      <c r="B18" s="2" t="s">
        <v>81</v>
      </c>
      <c r="C18" s="2" t="s">
        <v>31</v>
      </c>
      <c r="D18" s="5" t="s">
        <v>18</v>
      </c>
      <c r="E18" s="2" t="s">
        <v>56</v>
      </c>
      <c r="F18" s="4">
        <v>5900</v>
      </c>
      <c r="G18" s="4" t="s">
        <v>62</v>
      </c>
      <c r="H18" s="28">
        <v>42476.170138888891</v>
      </c>
      <c r="I18" s="3">
        <v>298</v>
      </c>
      <c r="J18" s="25">
        <v>9.1999999999999993</v>
      </c>
      <c r="K18" s="25">
        <v>5.19</v>
      </c>
      <c r="L18" s="25">
        <v>4.95</v>
      </c>
      <c r="M18" s="25">
        <v>4.84</v>
      </c>
      <c r="N18" s="25">
        <v>5.74</v>
      </c>
      <c r="O18" s="25">
        <v>6.01</v>
      </c>
      <c r="P18" s="25">
        <v>7.45</v>
      </c>
      <c r="Q18" s="26">
        <v>0.25600000000000001</v>
      </c>
      <c r="R18" s="26">
        <v>0.12</v>
      </c>
      <c r="S18" s="23">
        <v>21.6</v>
      </c>
      <c r="T18" s="14">
        <v>6.3635289999999998</v>
      </c>
      <c r="U18" s="14">
        <v>7.8882349999999999</v>
      </c>
      <c r="V18" s="7">
        <v>128</v>
      </c>
      <c r="W18">
        <v>7</v>
      </c>
      <c r="X18" s="14">
        <v>3.6349999999999998</v>
      </c>
      <c r="Y18" s="24">
        <v>0</v>
      </c>
      <c r="Z18">
        <v>6300</v>
      </c>
      <c r="AA18">
        <v>6200</v>
      </c>
      <c r="AB18">
        <v>7500</v>
      </c>
      <c r="AC18">
        <v>4500</v>
      </c>
      <c r="AD18">
        <v>5300</v>
      </c>
      <c r="AE18">
        <v>100</v>
      </c>
      <c r="AF18">
        <v>-1200</v>
      </c>
      <c r="AG18">
        <v>1800</v>
      </c>
      <c r="AH18">
        <v>1800</v>
      </c>
      <c r="AI18">
        <v>1000</v>
      </c>
      <c r="AL18">
        <f>RANK(AW18,$AW$4:$AW$33,0)</f>
        <v>15</v>
      </c>
      <c r="AM18" s="15">
        <f>$AW18/(MAX($AL:$AL)*SUM($AN$1:$AU$1))*100</f>
        <v>36.409883720930239</v>
      </c>
      <c r="AN18">
        <f>RANK(F18,F$4:F$33,0)</f>
        <v>15</v>
      </c>
      <c r="AO18">
        <f>RANK(K18,K$4:K$33,0)</f>
        <v>1</v>
      </c>
      <c r="AP18">
        <f>RANK(L18,L$4:L$33,0)</f>
        <v>3</v>
      </c>
      <c r="AQ18">
        <f>RANK(O18,O$4:O$33,1)</f>
        <v>2</v>
      </c>
      <c r="AR18">
        <f>RANK(T18,T$4:T$33,1)</f>
        <v>3</v>
      </c>
      <c r="AS18">
        <f>RANK(Q18,Q$4:Q$33,0)</f>
        <v>15</v>
      </c>
      <c r="AT18">
        <f>RANK(V18,V$4:V$33,0)</f>
        <v>3</v>
      </c>
      <c r="AU18">
        <f>RANK(W18,W$4:W$33,0)</f>
        <v>9</v>
      </c>
      <c r="AW18" s="14">
        <f>SUMPRODUCT(AN18:AU18,$AN$1:$AU$1)</f>
        <v>50.1</v>
      </c>
      <c r="AX18" s="14"/>
      <c r="AY18" s="14">
        <f>IF(V18&lt;0,(-100+V18)/V18,V18/100+1)</f>
        <v>2.2800000000000002</v>
      </c>
      <c r="AZ18" s="27">
        <f>(1-((AY18-1)/2))</f>
        <v>0.35999999999999988</v>
      </c>
      <c r="BA18" s="14">
        <f>AZ18*4</f>
        <v>1.4399999999999995</v>
      </c>
    </row>
    <row r="19" spans="1:53">
      <c r="A19">
        <v>548357</v>
      </c>
      <c r="B19" s="2" t="s">
        <v>83</v>
      </c>
      <c r="C19" s="2" t="s">
        <v>67</v>
      </c>
      <c r="D19" s="5" t="s">
        <v>66</v>
      </c>
      <c r="E19" s="2" t="s">
        <v>56</v>
      </c>
      <c r="F19" s="4">
        <v>5300</v>
      </c>
      <c r="G19" s="4" t="s">
        <v>68</v>
      </c>
      <c r="H19" s="28">
        <v>42476.097222222219</v>
      </c>
      <c r="I19" s="3">
        <v>126</v>
      </c>
      <c r="J19" s="25">
        <v>3</v>
      </c>
      <c r="K19" s="25">
        <v>4.53</v>
      </c>
      <c r="L19" s="25">
        <v>4.67</v>
      </c>
      <c r="M19" s="25">
        <v>4.42</v>
      </c>
      <c r="N19" s="25">
        <v>2.82</v>
      </c>
      <c r="O19" s="25">
        <v>5</v>
      </c>
      <c r="P19" s="25">
        <v>6</v>
      </c>
      <c r="Q19" s="26">
        <v>0.36899999999999999</v>
      </c>
      <c r="R19" s="26">
        <v>0.16700000000000001</v>
      </c>
      <c r="S19" s="23">
        <v>19.399999999999999</v>
      </c>
      <c r="T19" s="14">
        <v>4.7549020000000004</v>
      </c>
      <c r="U19" s="14">
        <v>5.7058819999999999</v>
      </c>
      <c r="V19" s="7">
        <v>287</v>
      </c>
      <c r="W19">
        <v>6.5</v>
      </c>
      <c r="X19" s="14">
        <v>4.2619999999999996</v>
      </c>
      <c r="Y19" s="24">
        <v>0</v>
      </c>
      <c r="Z19">
        <v>4400</v>
      </c>
      <c r="AA19">
        <v>4000</v>
      </c>
      <c r="AB19">
        <v>4300</v>
      </c>
      <c r="AC19">
        <v>4700</v>
      </c>
      <c r="AD19">
        <v>4700</v>
      </c>
      <c r="AE19">
        <v>400</v>
      </c>
      <c r="AF19">
        <v>100</v>
      </c>
      <c r="AG19">
        <v>-300</v>
      </c>
      <c r="AH19">
        <v>-300</v>
      </c>
      <c r="AI19">
        <v>-300</v>
      </c>
      <c r="AL19">
        <f>RANK(AW19,$AW$4:$AW$33,0)</f>
        <v>16</v>
      </c>
      <c r="AM19" s="15">
        <f>$AW19/(MAX($AL:$AL)*SUM($AN$1:$AU$1))*100</f>
        <v>24.055232558139537</v>
      </c>
      <c r="AN19">
        <f>RANK(F19,F$4:F$33,0)</f>
        <v>16</v>
      </c>
      <c r="AO19">
        <f>RANK(K19,K$4:K$33,0)</f>
        <v>3</v>
      </c>
      <c r="AP19">
        <f>RANK(L19,L$4:L$33,0)</f>
        <v>6</v>
      </c>
      <c r="AQ19">
        <f>RANK(O19,O$4:O$33,1)</f>
        <v>1</v>
      </c>
      <c r="AR19">
        <f>RANK(T19,T$4:T$33,1)</f>
        <v>1</v>
      </c>
      <c r="AS19">
        <f>RANK(Q19,Q$4:Q$33,0)</f>
        <v>3</v>
      </c>
      <c r="AT19">
        <f>RANK(V19,V$4:V$33,0)</f>
        <v>1</v>
      </c>
      <c r="AU19">
        <f>RANK(W19,W$4:W$33,0)</f>
        <v>15</v>
      </c>
      <c r="AW19" s="14">
        <f>SUMPRODUCT(AN19:AU19,$AN$1:$AU$1)</f>
        <v>33.1</v>
      </c>
      <c r="AX19" s="14"/>
      <c r="AY19" s="14">
        <f>IF(V19&lt;0,(-100+V19)/V19,V19/100+1)</f>
        <v>3.87</v>
      </c>
      <c r="AZ19" s="27">
        <f>(1-((AY19-1)/2))</f>
        <v>-0.43500000000000005</v>
      </c>
      <c r="BA19" s="14">
        <f>AZ19*4</f>
        <v>-1.7400000000000002</v>
      </c>
    </row>
    <row r="20" spans="1:53">
      <c r="B20" s="2"/>
      <c r="C20" s="2"/>
      <c r="D20" s="5"/>
      <c r="E20" s="2"/>
      <c r="F20" s="4"/>
      <c r="G20" s="4"/>
      <c r="H20" s="28"/>
      <c r="I20" s="3"/>
      <c r="J20" s="25"/>
      <c r="K20" s="25"/>
      <c r="L20" s="25"/>
      <c r="M20" s="25"/>
      <c r="N20" s="25"/>
      <c r="O20" s="25"/>
      <c r="P20" s="25"/>
      <c r="Q20" s="26"/>
      <c r="R20" s="26"/>
      <c r="S20" s="23"/>
      <c r="T20" s="14"/>
      <c r="U20" s="14"/>
      <c r="V20" s="7"/>
      <c r="X20" s="14"/>
      <c r="Y20" s="24"/>
      <c r="AM20" s="15"/>
      <c r="AW20" s="14"/>
      <c r="AX20" s="14"/>
      <c r="AY20" s="14"/>
      <c r="AZ20" s="27"/>
      <c r="BA20" s="14"/>
    </row>
    <row r="21" spans="1:53">
      <c r="B21" s="2"/>
      <c r="C21" s="2"/>
      <c r="D21" s="5"/>
      <c r="E21" s="2"/>
      <c r="F21" s="4"/>
      <c r="G21" s="4"/>
      <c r="H21" s="28"/>
      <c r="I21" s="3"/>
      <c r="J21" s="25"/>
      <c r="K21" s="25"/>
      <c r="L21" s="25"/>
      <c r="M21" s="25"/>
      <c r="N21" s="25"/>
      <c r="O21" s="25"/>
      <c r="P21" s="25"/>
      <c r="Q21" s="26"/>
      <c r="R21" s="26"/>
      <c r="S21" s="23"/>
      <c r="T21" s="14"/>
      <c r="U21" s="14"/>
      <c r="V21" s="7"/>
      <c r="X21" s="14"/>
      <c r="Y21" s="24"/>
      <c r="AM21" s="15"/>
      <c r="AW21" s="14"/>
      <c r="AX21" s="14"/>
      <c r="AY21" s="14"/>
      <c r="AZ21" s="27"/>
      <c r="BA21" s="14"/>
    </row>
    <row r="22" spans="1:53">
      <c r="B22" s="2"/>
      <c r="C22" s="2"/>
      <c r="D22" s="5"/>
      <c r="E22" s="2"/>
      <c r="F22" s="4"/>
      <c r="G22" s="4"/>
      <c r="H22" s="28"/>
      <c r="I22" s="3"/>
      <c r="J22" s="25"/>
      <c r="K22" s="25"/>
      <c r="L22" s="25"/>
      <c r="M22" s="25"/>
      <c r="N22" s="25"/>
      <c r="O22" s="25"/>
      <c r="P22" s="25"/>
      <c r="Q22" s="26"/>
      <c r="R22" s="26"/>
      <c r="S22" s="23"/>
      <c r="T22" s="14"/>
      <c r="U22" s="14"/>
      <c r="V22" s="7"/>
      <c r="X22" s="14"/>
      <c r="Y22" s="24"/>
      <c r="AM22" s="15"/>
      <c r="AW22" s="14"/>
      <c r="AX22" s="14"/>
      <c r="AY22" s="14"/>
      <c r="AZ22" s="27"/>
      <c r="BA22" s="14"/>
    </row>
    <row r="23" spans="1:53">
      <c r="B23" s="2"/>
      <c r="C23" s="2"/>
      <c r="D23" s="5"/>
      <c r="E23" s="2"/>
      <c r="F23" s="4"/>
      <c r="G23" s="4"/>
      <c r="H23" s="28"/>
      <c r="I23" s="3"/>
      <c r="J23" s="25"/>
      <c r="K23" s="25"/>
      <c r="L23" s="25"/>
      <c r="M23" s="25"/>
      <c r="N23" s="25"/>
      <c r="O23" s="25"/>
      <c r="P23" s="25"/>
      <c r="Q23" s="26"/>
      <c r="R23" s="26"/>
      <c r="S23" s="23"/>
      <c r="T23" s="14"/>
      <c r="U23" s="14"/>
      <c r="V23" s="7"/>
      <c r="X23" s="14"/>
      <c r="Y23" s="24"/>
      <c r="AL23" s="17"/>
      <c r="AM23" s="18"/>
      <c r="AN23" s="17"/>
      <c r="AO23" s="17"/>
      <c r="AP23" s="17"/>
      <c r="AQ23" s="17"/>
      <c r="AR23" s="17"/>
      <c r="AS23" s="17"/>
      <c r="AT23" s="17"/>
      <c r="AU23" s="17"/>
      <c r="AW23" s="14"/>
      <c r="AX23" s="14"/>
      <c r="AY23" s="14"/>
      <c r="AZ23" s="27"/>
      <c r="BA23" s="14"/>
    </row>
    <row r="24" spans="1:53">
      <c r="B24" s="2"/>
      <c r="C24" s="2"/>
      <c r="D24" s="5"/>
      <c r="E24" s="2"/>
      <c r="F24" s="4"/>
      <c r="G24" s="4"/>
      <c r="H24" s="28"/>
      <c r="I24" s="3"/>
      <c r="J24" s="25"/>
      <c r="K24" s="25"/>
      <c r="L24" s="25"/>
      <c r="M24" s="25"/>
      <c r="N24" s="25"/>
      <c r="O24" s="25"/>
      <c r="P24" s="25"/>
      <c r="Q24" s="26"/>
      <c r="R24" s="26"/>
      <c r="S24" s="23"/>
      <c r="T24" s="14"/>
      <c r="U24" s="14"/>
      <c r="V24" s="7"/>
      <c r="X24" s="14"/>
      <c r="Y24" s="24"/>
      <c r="AM24" s="15"/>
      <c r="AW24" s="14"/>
      <c r="AX24" s="14"/>
      <c r="AY24" s="14"/>
      <c r="AZ24" s="27"/>
      <c r="BA24" s="14"/>
    </row>
    <row r="25" spans="1:53">
      <c r="B25" s="2"/>
      <c r="C25" s="2"/>
      <c r="D25" s="5"/>
      <c r="E25" s="2"/>
      <c r="F25" s="4"/>
      <c r="G25" s="4"/>
      <c r="H25" s="28"/>
      <c r="I25" s="3"/>
      <c r="J25" s="25"/>
      <c r="K25" s="25"/>
      <c r="L25" s="25"/>
      <c r="M25" s="25"/>
      <c r="N25" s="25"/>
      <c r="O25" s="25"/>
      <c r="P25" s="25"/>
      <c r="Q25" s="26"/>
      <c r="R25" s="26"/>
      <c r="S25" s="23"/>
      <c r="T25" s="14"/>
      <c r="U25" s="14"/>
      <c r="V25" s="7"/>
      <c r="X25" s="14"/>
      <c r="Y25" s="24"/>
      <c r="AM25" s="15"/>
      <c r="AW25" s="14"/>
      <c r="AX25" s="14"/>
      <c r="AY25" s="14"/>
      <c r="AZ25" s="27"/>
      <c r="BA25" s="14"/>
    </row>
    <row r="26" spans="1:53">
      <c r="B26" s="2"/>
      <c r="C26" s="2"/>
      <c r="D26" s="5"/>
      <c r="E26" s="2"/>
      <c r="F26" s="4"/>
      <c r="G26" s="4"/>
      <c r="H26" s="28"/>
      <c r="I26" s="3"/>
      <c r="J26" s="25"/>
      <c r="K26" s="25"/>
      <c r="L26" s="25"/>
      <c r="M26" s="25"/>
      <c r="N26" s="25"/>
      <c r="O26" s="25"/>
      <c r="P26" s="25"/>
      <c r="Q26" s="26"/>
      <c r="R26" s="26"/>
      <c r="S26" s="23"/>
      <c r="T26" s="14"/>
      <c r="U26" s="14"/>
      <c r="V26" s="7"/>
      <c r="X26" s="14"/>
      <c r="Y26" s="24"/>
      <c r="AM26" s="15"/>
      <c r="AW26" s="14"/>
      <c r="AX26" s="14"/>
      <c r="AY26" s="14"/>
      <c r="AZ26" s="27"/>
      <c r="BA26" s="14"/>
    </row>
    <row r="27" spans="1:53">
      <c r="B27" s="2"/>
      <c r="C27" s="2"/>
      <c r="D27" s="5"/>
      <c r="E27" s="2"/>
      <c r="F27" s="4"/>
      <c r="G27" s="4"/>
      <c r="H27" s="28"/>
      <c r="I27" s="3"/>
      <c r="J27" s="25"/>
      <c r="K27" s="25"/>
      <c r="L27" s="25"/>
      <c r="M27" s="25"/>
      <c r="N27" s="25"/>
      <c r="O27" s="25"/>
      <c r="P27" s="25"/>
      <c r="Q27" s="26"/>
      <c r="R27" s="26"/>
      <c r="S27" s="23"/>
      <c r="T27" s="14"/>
      <c r="U27" s="14"/>
      <c r="V27" s="7"/>
      <c r="X27" s="14"/>
      <c r="Y27" s="24"/>
      <c r="AM27" s="15"/>
      <c r="AW27" s="14"/>
      <c r="AX27" s="14"/>
      <c r="AY27" s="14"/>
      <c r="AZ27" s="27"/>
      <c r="BA27" s="14"/>
    </row>
    <row r="28" spans="1:53">
      <c r="B28" s="2"/>
      <c r="C28" s="2"/>
      <c r="D28" s="5"/>
      <c r="E28" s="2"/>
      <c r="F28" s="4"/>
      <c r="G28" s="4"/>
      <c r="H28" s="28"/>
      <c r="I28" s="3"/>
      <c r="J28" s="25"/>
      <c r="K28" s="25"/>
      <c r="L28" s="25"/>
      <c r="M28" s="25"/>
      <c r="N28" s="25"/>
      <c r="O28" s="25"/>
      <c r="P28" s="25"/>
      <c r="Q28" s="26"/>
      <c r="R28" s="26"/>
      <c r="S28" s="23"/>
      <c r="T28" s="14"/>
      <c r="U28" s="14"/>
      <c r="V28" s="7"/>
      <c r="X28" s="14"/>
      <c r="Y28" s="24"/>
      <c r="AM28" s="15"/>
      <c r="AW28" s="14"/>
      <c r="AX28" s="14"/>
      <c r="AY28" s="14"/>
      <c r="AZ28" s="27"/>
      <c r="BA28" s="14"/>
    </row>
    <row r="29" spans="1:53">
      <c r="B29" s="2"/>
      <c r="C29" s="2"/>
      <c r="D29" s="5"/>
      <c r="E29" s="2"/>
      <c r="F29" s="4"/>
      <c r="G29" s="4"/>
      <c r="H29" s="28"/>
      <c r="I29" s="3"/>
      <c r="J29" s="25"/>
      <c r="K29" s="25"/>
      <c r="L29" s="25"/>
      <c r="M29" s="25"/>
      <c r="N29" s="25"/>
      <c r="O29" s="25"/>
      <c r="P29" s="25"/>
      <c r="Q29" s="26"/>
      <c r="R29" s="26"/>
      <c r="S29" s="23"/>
      <c r="T29" s="14"/>
      <c r="U29" s="14"/>
      <c r="V29" s="7"/>
      <c r="X29" s="14"/>
      <c r="Y29" s="24"/>
      <c r="AM29" s="15"/>
      <c r="AW29" s="14"/>
      <c r="AX29" s="14"/>
      <c r="AY29" s="14"/>
      <c r="AZ29" s="27"/>
      <c r="BA29" s="14"/>
    </row>
    <row r="30" spans="1:53">
      <c r="B30" s="2"/>
      <c r="C30" s="2"/>
      <c r="D30" s="5"/>
      <c r="E30" s="2"/>
      <c r="F30" s="4"/>
      <c r="G30" s="4"/>
      <c r="H30" s="28"/>
      <c r="I30" s="3"/>
      <c r="J30" s="25"/>
      <c r="K30" s="25"/>
      <c r="L30" s="25"/>
      <c r="M30" s="25"/>
      <c r="N30" s="25"/>
      <c r="O30" s="25"/>
      <c r="P30" s="25"/>
      <c r="Q30" s="26"/>
      <c r="R30" s="26"/>
      <c r="S30" s="23"/>
      <c r="T30" s="14"/>
      <c r="U30" s="14"/>
      <c r="V30" s="7"/>
      <c r="X30" s="14"/>
      <c r="Y30" s="24"/>
      <c r="AM30" s="15"/>
      <c r="AW30" s="14"/>
      <c r="AX30" s="14"/>
      <c r="AY30" s="14"/>
      <c r="AZ30" s="27"/>
      <c r="BA30" s="14"/>
    </row>
    <row r="31" spans="1:53">
      <c r="B31" s="2"/>
      <c r="C31" s="2"/>
      <c r="D31" s="5"/>
      <c r="E31" s="2"/>
      <c r="F31" s="4"/>
      <c r="G31" s="4"/>
      <c r="H31" s="28"/>
      <c r="I31" s="3"/>
      <c r="J31" s="25"/>
      <c r="K31" s="25"/>
      <c r="L31" s="25"/>
      <c r="M31" s="25"/>
      <c r="N31" s="25"/>
      <c r="O31" s="25"/>
      <c r="P31" s="25"/>
      <c r="Q31" s="26"/>
      <c r="R31" s="26"/>
      <c r="S31" s="23"/>
      <c r="T31" s="14"/>
      <c r="U31" s="14"/>
      <c r="V31" s="7"/>
      <c r="X31" s="14"/>
      <c r="Y31" s="24"/>
      <c r="AM31" s="15"/>
      <c r="AW31" s="14"/>
      <c r="AX31" s="14"/>
      <c r="AY31" s="14"/>
      <c r="AZ31" s="27"/>
      <c r="BA31" s="14"/>
    </row>
    <row r="32" spans="1:53">
      <c r="B32" s="2"/>
      <c r="C32" s="2"/>
      <c r="D32" s="5"/>
      <c r="E32" s="2"/>
      <c r="F32" s="4"/>
      <c r="G32" s="4"/>
      <c r="H32" s="28"/>
      <c r="I32" s="3"/>
      <c r="J32" s="3"/>
      <c r="K32" s="3"/>
      <c r="L32" s="3"/>
      <c r="M32" s="3"/>
      <c r="N32" s="3"/>
      <c r="O32" s="3"/>
      <c r="P32" s="3"/>
      <c r="Q32" s="3"/>
      <c r="R32" s="3"/>
      <c r="S32" s="13"/>
      <c r="T32" s="14"/>
      <c r="U32" s="14"/>
      <c r="V32" s="7"/>
      <c r="AM32" s="15"/>
      <c r="AZ32" s="9"/>
    </row>
    <row r="33" spans="2:52">
      <c r="B33" s="2"/>
      <c r="C33" s="2"/>
      <c r="D33" s="5"/>
      <c r="E33" s="2"/>
      <c r="F33" s="4"/>
      <c r="G33" s="4"/>
      <c r="H33" s="28"/>
      <c r="I33" s="3"/>
      <c r="J33" s="3"/>
      <c r="K33" s="3"/>
      <c r="L33" s="3"/>
      <c r="M33" s="3"/>
      <c r="N33" s="3"/>
      <c r="O33" s="3"/>
      <c r="P33" s="3"/>
      <c r="Q33" s="3"/>
      <c r="R33" s="3"/>
      <c r="S33" s="13"/>
      <c r="T33" s="14"/>
      <c r="U33" s="14"/>
      <c r="V33" s="7"/>
      <c r="AM33" s="15"/>
      <c r="AZ33" s="9"/>
    </row>
    <row r="35" spans="2:52">
      <c r="AY35">
        <f>(1-(3/4/2))</f>
        <v>0.625</v>
      </c>
    </row>
    <row r="36" spans="2:52">
      <c r="AY36" s="11" t="s">
        <v>13</v>
      </c>
    </row>
    <row r="37" spans="2:52">
      <c r="AY37" s="11" t="s">
        <v>14</v>
      </c>
    </row>
    <row r="38" spans="2:52">
      <c r="AY38">
        <f>1-(1/2)</f>
        <v>0.5</v>
      </c>
    </row>
    <row r="39" spans="2:52">
      <c r="AY39">
        <f>1-(1/2/2)</f>
        <v>0.75</v>
      </c>
    </row>
    <row r="43" spans="2:52">
      <c r="AN43" s="8">
        <v>2.75</v>
      </c>
      <c r="AO43" s="8">
        <v>0.9</v>
      </c>
      <c r="AP43" s="8">
        <v>1.3</v>
      </c>
      <c r="AQ43" s="8">
        <v>0.9</v>
      </c>
      <c r="AR43" s="8">
        <v>1.3</v>
      </c>
      <c r="AS43" s="8">
        <v>1.6</v>
      </c>
      <c r="AT43" s="8">
        <v>2.2999999999999998</v>
      </c>
      <c r="AU43" s="8">
        <v>0.5</v>
      </c>
    </row>
  </sheetData>
  <autoFilter ref="A3:BA3">
    <sortState ref="A4:BA19">
      <sortCondition ref="AL3:AL19"/>
    </sortState>
  </autoFilter>
  <sortState ref="AL4:AU31">
    <sortCondition descending="1" ref="AM3"/>
  </sortState>
  <conditionalFormatting sqref="AL4:AL3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4:AM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3"/>
  <sheetViews>
    <sheetView tabSelected="1" zoomScale="85" zoomScaleNormal="85" zoomScalePageLayoutView="85" workbookViewId="0">
      <selection activeCell="A4" sqref="A4"/>
    </sheetView>
  </sheetViews>
  <sheetFormatPr baseColWidth="10" defaultColWidth="8.83203125" defaultRowHeight="14" x14ac:dyDescent="0"/>
  <cols>
    <col min="2" max="2" width="18.33203125" bestFit="1" customWidth="1"/>
    <col min="4" max="4" width="14.6640625" customWidth="1"/>
    <col min="6" max="6" width="12.1640625" bestFit="1" customWidth="1"/>
    <col min="7" max="7" width="22" bestFit="1" customWidth="1"/>
    <col min="8" max="8" width="15.6640625" style="29" bestFit="1" customWidth="1"/>
    <col min="26" max="35" width="0" hidden="1" customWidth="1"/>
    <col min="36" max="37" width="1.6640625" customWidth="1"/>
    <col min="48" max="48" width="2.33203125" customWidth="1"/>
    <col min="50" max="50" width="4.33203125" customWidth="1"/>
  </cols>
  <sheetData>
    <row r="1" spans="1:53">
      <c r="H1"/>
      <c r="AN1" s="8">
        <v>2.75</v>
      </c>
      <c r="AO1" s="8">
        <v>0.9</v>
      </c>
      <c r="AP1" s="8">
        <v>1.3</v>
      </c>
      <c r="AQ1" s="8">
        <v>0.9</v>
      </c>
      <c r="AR1" s="8">
        <v>1.3</v>
      </c>
      <c r="AS1" s="8">
        <v>1.6</v>
      </c>
      <c r="AT1" s="8">
        <v>2.2999999999999998</v>
      </c>
      <c r="AU1" s="8">
        <v>0.5</v>
      </c>
    </row>
    <row r="2" spans="1:53">
      <c r="H2"/>
      <c r="AN2" s="10">
        <f t="shared" ref="AN2:AU2" si="0">AN1/SUM($AN$1:$AU$1)</f>
        <v>0.23809523809523808</v>
      </c>
      <c r="AO2" s="10">
        <f t="shared" si="0"/>
        <v>7.792207792207792E-2</v>
      </c>
      <c r="AP2" s="10">
        <f t="shared" si="0"/>
        <v>0.11255411255411255</v>
      </c>
      <c r="AQ2" s="10">
        <f t="shared" si="0"/>
        <v>7.792207792207792E-2</v>
      </c>
      <c r="AR2" s="10">
        <f t="shared" si="0"/>
        <v>0.11255411255411255</v>
      </c>
      <c r="AS2" s="10">
        <f t="shared" si="0"/>
        <v>0.13852813852813853</v>
      </c>
      <c r="AT2" s="10">
        <f t="shared" si="0"/>
        <v>0.19913419913419911</v>
      </c>
      <c r="AU2" s="10">
        <f t="shared" si="0"/>
        <v>4.3290043290043288E-2</v>
      </c>
    </row>
    <row r="3" spans="1:53" ht="42">
      <c r="A3" s="1" t="s">
        <v>64</v>
      </c>
      <c r="B3" s="1" t="s">
        <v>0</v>
      </c>
      <c r="C3" s="1" t="s">
        <v>1</v>
      </c>
      <c r="D3" s="1" t="s">
        <v>4</v>
      </c>
      <c r="E3" s="1" t="s">
        <v>2</v>
      </c>
      <c r="F3" s="1" t="s">
        <v>3</v>
      </c>
      <c r="G3" s="1" t="s">
        <v>35</v>
      </c>
      <c r="H3" s="1" t="s">
        <v>36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37</v>
      </c>
      <c r="N3" s="6" t="s">
        <v>38</v>
      </c>
      <c r="O3" s="6" t="s">
        <v>9</v>
      </c>
      <c r="P3" s="6" t="s">
        <v>10</v>
      </c>
      <c r="Q3" s="6" t="s">
        <v>39</v>
      </c>
      <c r="R3" s="6" t="s">
        <v>40</v>
      </c>
      <c r="S3" s="6" t="s">
        <v>17</v>
      </c>
      <c r="T3" s="6" t="s">
        <v>41</v>
      </c>
      <c r="U3" s="6" t="s">
        <v>42</v>
      </c>
      <c r="V3" s="6" t="s">
        <v>11</v>
      </c>
      <c r="W3" s="6" t="s">
        <v>12</v>
      </c>
      <c r="X3" s="19" t="s">
        <v>43</v>
      </c>
      <c r="Y3" s="19" t="s">
        <v>44</v>
      </c>
      <c r="Z3" s="19" t="s">
        <v>45</v>
      </c>
      <c r="AA3" s="19" t="s">
        <v>46</v>
      </c>
      <c r="AB3" s="19" t="s">
        <v>47</v>
      </c>
      <c r="AC3" s="19" t="s">
        <v>48</v>
      </c>
      <c r="AD3" s="19" t="s">
        <v>49</v>
      </c>
      <c r="AE3" s="19" t="s">
        <v>50</v>
      </c>
      <c r="AF3" s="19" t="s">
        <v>51</v>
      </c>
      <c r="AG3" s="19" t="s">
        <v>52</v>
      </c>
      <c r="AH3" s="19" t="s">
        <v>53</v>
      </c>
      <c r="AI3" s="19" t="s">
        <v>54</v>
      </c>
      <c r="AJ3" s="20"/>
      <c r="AK3" s="20"/>
      <c r="AL3" s="12" t="s">
        <v>16</v>
      </c>
      <c r="AM3" s="12" t="s">
        <v>20</v>
      </c>
      <c r="AN3" s="16" t="s">
        <v>3</v>
      </c>
      <c r="AO3" s="16" t="s">
        <v>7</v>
      </c>
      <c r="AP3" s="16" t="s">
        <v>8</v>
      </c>
      <c r="AQ3" s="16" t="s">
        <v>9</v>
      </c>
      <c r="AR3" s="16" t="s">
        <v>26</v>
      </c>
      <c r="AS3" s="16" t="s">
        <v>27</v>
      </c>
      <c r="AT3" s="16" t="s">
        <v>11</v>
      </c>
      <c r="AU3" s="16" t="s">
        <v>12</v>
      </c>
      <c r="AW3" s="21"/>
      <c r="AX3" s="21"/>
      <c r="AY3" s="21"/>
      <c r="AZ3" s="22" t="s">
        <v>15</v>
      </c>
      <c r="BA3" s="21"/>
    </row>
    <row r="4" spans="1:53">
      <c r="A4">
        <v>541640</v>
      </c>
      <c r="B4" s="2" t="s">
        <v>71</v>
      </c>
      <c r="C4" s="2" t="s">
        <v>25</v>
      </c>
      <c r="D4" s="5" t="s">
        <v>21</v>
      </c>
      <c r="E4" s="2" t="s">
        <v>56</v>
      </c>
      <c r="F4" s="4">
        <v>6600</v>
      </c>
      <c r="G4" s="4" t="s">
        <v>61</v>
      </c>
      <c r="H4" s="28">
        <v>42476.256944444445</v>
      </c>
      <c r="I4" s="3">
        <v>244.2</v>
      </c>
      <c r="J4" s="25">
        <v>6</v>
      </c>
      <c r="K4" s="25">
        <v>4.07</v>
      </c>
      <c r="L4" s="25">
        <v>1.49</v>
      </c>
      <c r="M4" s="25">
        <v>4.25</v>
      </c>
      <c r="N4" s="25">
        <v>3.32</v>
      </c>
      <c r="O4" s="25">
        <v>7.06</v>
      </c>
      <c r="P4" s="25">
        <v>9</v>
      </c>
      <c r="Q4" s="26">
        <v>0.27100000000000002</v>
      </c>
      <c r="R4" s="26">
        <v>9.8000000000000004E-2</v>
      </c>
      <c r="S4" s="23">
        <v>19.8</v>
      </c>
      <c r="T4" s="14">
        <v>6.8523529999999999</v>
      </c>
      <c r="U4" s="14">
        <v>8.7352939999999997</v>
      </c>
      <c r="V4" s="7">
        <v>-136</v>
      </c>
      <c r="W4">
        <v>7.5</v>
      </c>
      <c r="X4" s="14">
        <v>3.0449999999999999</v>
      </c>
      <c r="Y4" s="24">
        <v>0</v>
      </c>
      <c r="Z4">
        <v>7000</v>
      </c>
      <c r="AA4">
        <v>5600</v>
      </c>
      <c r="AB4">
        <v>6200</v>
      </c>
      <c r="AC4">
        <v>6500</v>
      </c>
      <c r="AD4">
        <v>5800</v>
      </c>
      <c r="AE4">
        <v>1400</v>
      </c>
      <c r="AF4">
        <v>800</v>
      </c>
      <c r="AG4">
        <v>1700</v>
      </c>
      <c r="AH4">
        <v>500</v>
      </c>
      <c r="AI4">
        <v>1200</v>
      </c>
      <c r="AL4">
        <f>RANK(AW4,$AW$4:$AW$33,0)</f>
        <v>1</v>
      </c>
      <c r="AM4" s="15">
        <f>$AW4/(MAX($AL:$AL)*SUM($AN$1:$AU$1))*100</f>
        <v>66.720779220779221</v>
      </c>
      <c r="AN4">
        <f>RANK(F4,F$4:F$33,0)</f>
        <v>12</v>
      </c>
      <c r="AO4">
        <f>RANK(K4,K$4:K$33,0)</f>
        <v>6</v>
      </c>
      <c r="AP4">
        <f>RANK(L4,L$4:L$33,0)</f>
        <v>16</v>
      </c>
      <c r="AQ4">
        <f>RANK(O4,O$4:O$33,1)</f>
        <v>7</v>
      </c>
      <c r="AR4">
        <f>RANK(T4,T$4:T$33,1)</f>
        <v>6</v>
      </c>
      <c r="AS4">
        <f>RANK(Q4,Q$4:Q$33,0)</f>
        <v>11</v>
      </c>
      <c r="AT4">
        <f>RANK(V4,V$4:V$33,0)</f>
        <v>13</v>
      </c>
      <c r="AU4">
        <f>RANK(W4,W$4:W$33,0)</f>
        <v>5</v>
      </c>
      <c r="AW4" s="14">
        <f>SUMPRODUCT(AN4:AU4,$AN$1:$AU$1)</f>
        <v>123.30000000000001</v>
      </c>
      <c r="AX4" s="14"/>
      <c r="AY4" s="14">
        <f>IF(V4&lt;0,(-100+V4)/V4,V4/100+1)</f>
        <v>1.7352941176470589</v>
      </c>
      <c r="AZ4" s="27">
        <f>(1-((AY4-1)/2))</f>
        <v>0.63235294117647056</v>
      </c>
      <c r="BA4" s="14">
        <f>AZ4*4</f>
        <v>2.5294117647058822</v>
      </c>
    </row>
    <row r="5" spans="1:53">
      <c r="A5">
        <v>456034</v>
      </c>
      <c r="B5" s="2" t="s">
        <v>72</v>
      </c>
      <c r="C5" s="2" t="s">
        <v>33</v>
      </c>
      <c r="D5" s="5" t="s">
        <v>32</v>
      </c>
      <c r="E5" s="2" t="s">
        <v>55</v>
      </c>
      <c r="F5" s="4">
        <v>10500</v>
      </c>
      <c r="G5" s="4" t="s">
        <v>63</v>
      </c>
      <c r="H5" s="28">
        <v>42476.170138888891</v>
      </c>
      <c r="I5" s="3">
        <v>479.2</v>
      </c>
      <c r="J5" s="25">
        <v>11</v>
      </c>
      <c r="K5" s="25">
        <v>2.95</v>
      </c>
      <c r="L5" s="25">
        <v>2.39</v>
      </c>
      <c r="M5" s="25">
        <v>2.77</v>
      </c>
      <c r="N5" s="25">
        <v>2.4300000000000002</v>
      </c>
      <c r="O5" s="25">
        <v>9.64</v>
      </c>
      <c r="P5" s="25">
        <v>14.73</v>
      </c>
      <c r="Q5" s="26">
        <v>0.26900000000000002</v>
      </c>
      <c r="R5" s="26">
        <v>0.188</v>
      </c>
      <c r="S5" s="23">
        <v>25.3</v>
      </c>
      <c r="T5" s="14">
        <v>11.955489999999999</v>
      </c>
      <c r="U5" s="14">
        <v>18.268087999999999</v>
      </c>
      <c r="V5" s="7">
        <v>-133</v>
      </c>
      <c r="W5">
        <v>8</v>
      </c>
      <c r="X5" s="14">
        <v>3.08</v>
      </c>
      <c r="Y5" s="24">
        <v>0</v>
      </c>
      <c r="Z5">
        <v>8400</v>
      </c>
      <c r="AA5">
        <v>8600</v>
      </c>
      <c r="AB5">
        <v>4300</v>
      </c>
      <c r="AC5">
        <v>5000</v>
      </c>
      <c r="AE5">
        <v>-200</v>
      </c>
      <c r="AF5">
        <v>4100</v>
      </c>
      <c r="AG5">
        <v>3400</v>
      </c>
      <c r="AH5">
        <v>3400</v>
      </c>
      <c r="AL5">
        <f>RANK(AW5,$AW$4:$AW$33,0)</f>
        <v>2</v>
      </c>
      <c r="AM5" s="15">
        <f>$AW5/(MAX($AL:$AL)*SUM($AN$1:$AU$1))*100</f>
        <v>63.501082251082238</v>
      </c>
      <c r="AN5">
        <f>RANK(F5,F$4:F$33,0)</f>
        <v>1</v>
      </c>
      <c r="AO5">
        <f>RANK(K5,K$4:K$33,0)</f>
        <v>14</v>
      </c>
      <c r="AP5">
        <f>RANK(L5,L$4:L$33,0)</f>
        <v>14</v>
      </c>
      <c r="AQ5">
        <f>RANK(O5,O$4:O$33,1)</f>
        <v>16</v>
      </c>
      <c r="AR5">
        <f>RANK(T5,T$4:T$33,1)</f>
        <v>15</v>
      </c>
      <c r="AS5">
        <f>RANK(Q5,Q$4:Q$33,0)</f>
        <v>13</v>
      </c>
      <c r="AT5">
        <f>RANK(V5,V$4:V$33,0)</f>
        <v>12</v>
      </c>
      <c r="AU5">
        <f>RANK(W5,W$4:W$33,0)</f>
        <v>3</v>
      </c>
      <c r="AW5" s="14">
        <f>SUMPRODUCT(AN5:AU5,$AN$1:$AU$1)</f>
        <v>117.34999999999998</v>
      </c>
      <c r="AX5" s="14"/>
      <c r="AY5" s="14">
        <f>IF(V5&lt;0,(-100+V5)/V5,V5/100+1)</f>
        <v>1.7518796992481203</v>
      </c>
      <c r="AZ5" s="27">
        <f>(1-((AY5-1)/2))</f>
        <v>0.62406015037593987</v>
      </c>
      <c r="BA5" s="14">
        <f>AZ5*4</f>
        <v>2.4962406015037595</v>
      </c>
    </row>
    <row r="6" spans="1:53">
      <c r="A6">
        <v>458708</v>
      </c>
      <c r="B6" s="2" t="s">
        <v>77</v>
      </c>
      <c r="C6" s="2" t="s">
        <v>23</v>
      </c>
      <c r="D6" s="5" t="s">
        <v>19</v>
      </c>
      <c r="E6" s="2" t="s">
        <v>56</v>
      </c>
      <c r="F6" s="4">
        <v>7000</v>
      </c>
      <c r="G6" s="4" t="s">
        <v>60</v>
      </c>
      <c r="H6" s="28">
        <v>42476.173611111109</v>
      </c>
      <c r="I6" s="3">
        <v>169.2</v>
      </c>
      <c r="J6" s="25"/>
      <c r="K6" s="25">
        <v>3.34</v>
      </c>
      <c r="L6" s="25">
        <v>3.34</v>
      </c>
      <c r="M6" s="25">
        <v>4.17</v>
      </c>
      <c r="N6" s="25">
        <v>4.17</v>
      </c>
      <c r="O6" s="25">
        <v>8.01</v>
      </c>
      <c r="P6" s="25">
        <v>8.01</v>
      </c>
      <c r="Q6" s="26">
        <v>0.27500000000000002</v>
      </c>
      <c r="R6" s="26">
        <v>0.104</v>
      </c>
      <c r="S6" s="23">
        <v>24.2</v>
      </c>
      <c r="T6" s="14">
        <v>9.5020589999999991</v>
      </c>
      <c r="U6" s="14">
        <v>9.5020589999999991</v>
      </c>
      <c r="V6" s="7">
        <v>115</v>
      </c>
      <c r="W6">
        <v>7</v>
      </c>
      <c r="X6" s="14">
        <v>3.6669999999999998</v>
      </c>
      <c r="Y6" s="24">
        <v>0</v>
      </c>
      <c r="Z6">
        <v>10000</v>
      </c>
      <c r="AA6">
        <v>9800</v>
      </c>
      <c r="AB6">
        <v>9300</v>
      </c>
      <c r="AC6">
        <v>6800</v>
      </c>
      <c r="AD6">
        <v>7200</v>
      </c>
      <c r="AE6">
        <v>200</v>
      </c>
      <c r="AF6">
        <v>700</v>
      </c>
      <c r="AG6">
        <v>-1200</v>
      </c>
      <c r="AH6">
        <v>3200</v>
      </c>
      <c r="AI6">
        <v>2800</v>
      </c>
      <c r="AL6">
        <f>RANK(AW6,$AW$4:$AW$33,0)</f>
        <v>3</v>
      </c>
      <c r="AM6" s="15">
        <f>$AW6/(MAX($AL:$AL)*SUM($AN$1:$AU$1))*100</f>
        <v>61.282467532467521</v>
      </c>
      <c r="AN6">
        <f>RANK(F6,F$4:F$33,0)</f>
        <v>9</v>
      </c>
      <c r="AO6">
        <f>RANK(K6,K$4:K$33,0)</f>
        <v>12</v>
      </c>
      <c r="AP6">
        <f>RANK(L6,L$4:L$33,0)</f>
        <v>11</v>
      </c>
      <c r="AQ6">
        <f>RANK(O6,O$4:O$33,1)</f>
        <v>11</v>
      </c>
      <c r="AR6">
        <f>RANK(T6,T$4:T$33,1)</f>
        <v>13</v>
      </c>
      <c r="AS6">
        <f>RANK(Q6,Q$4:Q$33,0)</f>
        <v>10</v>
      </c>
      <c r="AT6">
        <f>RANK(V6,V$4:V$33,0)</f>
        <v>7</v>
      </c>
      <c r="AU6">
        <f>RANK(W6,W$4:W$33,0)</f>
        <v>9</v>
      </c>
      <c r="AW6" s="14">
        <f>SUMPRODUCT(AN6:AU6,$AN$1:$AU$1)</f>
        <v>113.24999999999999</v>
      </c>
      <c r="AX6" s="14"/>
      <c r="AY6" s="14">
        <f>IF(V6&lt;0,(-100+V6)/V6,V6/100+1)</f>
        <v>2.15</v>
      </c>
      <c r="AZ6" s="27">
        <f>(1-((AY6-1)/2))</f>
        <v>0.42500000000000004</v>
      </c>
      <c r="BA6" s="14">
        <f>AZ6*4</f>
        <v>1.7000000000000002</v>
      </c>
    </row>
    <row r="7" spans="1:53">
      <c r="A7">
        <v>453562</v>
      </c>
      <c r="B7" s="2" t="s">
        <v>65</v>
      </c>
      <c r="C7" s="2" t="s">
        <v>66</v>
      </c>
      <c r="D7" s="5" t="s">
        <v>67</v>
      </c>
      <c r="E7" s="2" t="s">
        <v>56</v>
      </c>
      <c r="F7" s="4">
        <v>10300</v>
      </c>
      <c r="G7" s="4" t="s">
        <v>68</v>
      </c>
      <c r="H7" s="28">
        <v>42476.097222222219</v>
      </c>
      <c r="I7" s="3">
        <v>399.2</v>
      </c>
      <c r="J7" s="25">
        <v>14</v>
      </c>
      <c r="K7" s="25">
        <v>2.78</v>
      </c>
      <c r="L7" s="25">
        <v>2.2999999999999998</v>
      </c>
      <c r="M7" s="25">
        <v>2.35</v>
      </c>
      <c r="N7" s="25">
        <v>3.51</v>
      </c>
      <c r="O7" s="25">
        <v>9.35</v>
      </c>
      <c r="P7" s="25">
        <v>7.71</v>
      </c>
      <c r="Q7" s="26">
        <v>0.39500000000000002</v>
      </c>
      <c r="R7" s="26">
        <v>0.26600000000000001</v>
      </c>
      <c r="S7" s="23">
        <v>16.2</v>
      </c>
      <c r="T7" s="14">
        <v>7.4249999999999998</v>
      </c>
      <c r="U7" s="14">
        <v>6.1226469999999997</v>
      </c>
      <c r="V7" s="7">
        <v>-319</v>
      </c>
      <c r="W7">
        <v>6.5</v>
      </c>
      <c r="X7" s="14">
        <v>1.9750000000000001</v>
      </c>
      <c r="Y7" s="24">
        <v>0</v>
      </c>
      <c r="Z7">
        <v>10500</v>
      </c>
      <c r="AA7">
        <v>9000</v>
      </c>
      <c r="AB7">
        <v>12700</v>
      </c>
      <c r="AC7">
        <v>12000</v>
      </c>
      <c r="AD7">
        <v>10200</v>
      </c>
      <c r="AE7">
        <v>1500</v>
      </c>
      <c r="AF7">
        <v>-2200</v>
      </c>
      <c r="AG7">
        <v>-1800</v>
      </c>
      <c r="AH7">
        <v>-1500</v>
      </c>
      <c r="AI7">
        <v>300</v>
      </c>
      <c r="AL7">
        <f>RANK(AW7,$AW$4:$AW$33,0)</f>
        <v>4</v>
      </c>
      <c r="AM7" s="15">
        <f>$AW7/(MAX($AL:$AL)*SUM($AN$1:$AU$1))*100</f>
        <v>59.090909090909079</v>
      </c>
      <c r="AN7">
        <f>RANK(F7,F$4:F$33,0)</f>
        <v>2</v>
      </c>
      <c r="AO7">
        <f>RANK(K7,K$4:K$33,0)</f>
        <v>16</v>
      </c>
      <c r="AP7">
        <f>RANK(L7,L$4:L$33,0)</f>
        <v>15</v>
      </c>
      <c r="AQ7">
        <f>RANK(O7,O$4:O$33,1)</f>
        <v>15</v>
      </c>
      <c r="AR7">
        <f>RANK(T7,T$4:T$33,1)</f>
        <v>8</v>
      </c>
      <c r="AS7">
        <f>RANK(Q7,Q$4:Q$33,0)</f>
        <v>1</v>
      </c>
      <c r="AT7">
        <f>RANK(V7,V$4:V$33,0)</f>
        <v>16</v>
      </c>
      <c r="AU7">
        <f>RANK(W7,W$4:W$33,0)</f>
        <v>15</v>
      </c>
      <c r="AW7" s="14">
        <f>SUMPRODUCT(AN7:AU7,$AN$1:$AU$1)</f>
        <v>109.19999999999999</v>
      </c>
      <c r="AX7" s="14"/>
      <c r="AY7" s="14">
        <f>IF(V7&lt;0,(-100+V7)/V7,V7/100+1)</f>
        <v>1.3134796238244515</v>
      </c>
      <c r="AZ7" s="27">
        <f>(1-((AY7-1)/2))</f>
        <v>0.84326018808777425</v>
      </c>
      <c r="BA7" s="14">
        <f>AZ7*4</f>
        <v>3.373040752351097</v>
      </c>
    </row>
    <row r="8" spans="1:53">
      <c r="A8">
        <v>445060</v>
      </c>
      <c r="B8" s="2" t="s">
        <v>75</v>
      </c>
      <c r="C8" s="2" t="s">
        <v>24</v>
      </c>
      <c r="D8" s="5" t="s">
        <v>30</v>
      </c>
      <c r="E8" s="2" t="s">
        <v>56</v>
      </c>
      <c r="F8" s="4">
        <v>6300</v>
      </c>
      <c r="G8" s="4" t="s">
        <v>59</v>
      </c>
      <c r="H8" s="28">
        <v>42476.090277777781</v>
      </c>
      <c r="I8" s="3">
        <v>203.1</v>
      </c>
      <c r="J8" s="25">
        <v>7</v>
      </c>
      <c r="K8" s="25">
        <v>4.03</v>
      </c>
      <c r="L8" s="25">
        <v>3.01</v>
      </c>
      <c r="M8" s="25">
        <v>4.13</v>
      </c>
      <c r="N8" s="25">
        <v>3.58</v>
      </c>
      <c r="O8" s="25">
        <v>6.86</v>
      </c>
      <c r="P8" s="25">
        <v>6.43</v>
      </c>
      <c r="Q8" s="26">
        <v>0.27</v>
      </c>
      <c r="R8" s="26">
        <v>7.6999999999999999E-2</v>
      </c>
      <c r="S8" s="23">
        <v>15.9</v>
      </c>
      <c r="T8" s="14">
        <v>5.3467650000000004</v>
      </c>
      <c r="U8" s="14">
        <v>5.0116180000000004</v>
      </c>
      <c r="V8" s="7">
        <v>-118</v>
      </c>
      <c r="W8">
        <v>8.5</v>
      </c>
      <c r="X8" s="14">
        <v>4</v>
      </c>
      <c r="Y8" s="24">
        <v>0</v>
      </c>
      <c r="Z8">
        <v>8100</v>
      </c>
      <c r="AA8">
        <v>9000</v>
      </c>
      <c r="AB8">
        <v>7600</v>
      </c>
      <c r="AC8">
        <v>8900</v>
      </c>
      <c r="AD8">
        <v>6700</v>
      </c>
      <c r="AE8">
        <v>-900</v>
      </c>
      <c r="AF8">
        <v>500</v>
      </c>
      <c r="AG8">
        <v>-100</v>
      </c>
      <c r="AH8">
        <v>-800</v>
      </c>
      <c r="AI8">
        <v>1400</v>
      </c>
      <c r="AL8">
        <f>RANK(AW8,$AW$4:$AW$33,0)</f>
        <v>5</v>
      </c>
      <c r="AM8" s="15">
        <f>$AW8/(MAX($AL:$AL)*SUM($AN$1:$AU$1))*100</f>
        <v>57.602813852813853</v>
      </c>
      <c r="AN8">
        <f>RANK(F8,F$4:F$33,0)</f>
        <v>13</v>
      </c>
      <c r="AO8">
        <f>RANK(K8,K$4:K$33,0)</f>
        <v>7</v>
      </c>
      <c r="AP8">
        <f>RANK(L8,L$4:L$33,0)</f>
        <v>13</v>
      </c>
      <c r="AQ8">
        <f>RANK(O8,O$4:O$33,1)</f>
        <v>5</v>
      </c>
      <c r="AR8">
        <f>RANK(T8,T$4:T$33,1)</f>
        <v>2</v>
      </c>
      <c r="AS8">
        <f>RANK(Q8,Q$4:Q$33,0)</f>
        <v>12</v>
      </c>
      <c r="AT8">
        <f>RANK(V8,V$4:V$33,0)</f>
        <v>9</v>
      </c>
      <c r="AU8">
        <f>RANK(W8,W$4:W$33,0)</f>
        <v>1</v>
      </c>
      <c r="AW8" s="14">
        <f>SUMPRODUCT(AN8:AU8,$AN$1:$AU$1)</f>
        <v>106.45</v>
      </c>
      <c r="AX8" s="14"/>
      <c r="AY8" s="14">
        <f>IF(V8&lt;0,(-100+V8)/V8,V8/100+1)</f>
        <v>1.847457627118644</v>
      </c>
      <c r="AZ8" s="27">
        <f>(1-((AY8-1)/2))</f>
        <v>0.57627118644067798</v>
      </c>
      <c r="BA8" s="14">
        <f>AZ8*4</f>
        <v>2.3050847457627119</v>
      </c>
    </row>
    <row r="9" spans="1:53">
      <c r="A9">
        <v>450308</v>
      </c>
      <c r="B9" s="2" t="s">
        <v>76</v>
      </c>
      <c r="C9" s="2" t="s">
        <v>30</v>
      </c>
      <c r="D9" s="5" t="s">
        <v>24</v>
      </c>
      <c r="E9" s="2" t="s">
        <v>56</v>
      </c>
      <c r="F9" s="4">
        <v>6700</v>
      </c>
      <c r="G9" s="4" t="s">
        <v>59</v>
      </c>
      <c r="H9" s="28">
        <v>42476.090277777781</v>
      </c>
      <c r="I9" s="3">
        <v>378.1</v>
      </c>
      <c r="J9" s="25">
        <v>6</v>
      </c>
      <c r="K9" s="25">
        <v>4.47</v>
      </c>
      <c r="L9" s="25">
        <v>4.75</v>
      </c>
      <c r="M9" s="25">
        <v>4.47</v>
      </c>
      <c r="N9" s="25">
        <v>4.99</v>
      </c>
      <c r="O9" s="25">
        <v>6.26</v>
      </c>
      <c r="P9" s="25">
        <v>6</v>
      </c>
      <c r="Q9" s="26">
        <v>0.26500000000000001</v>
      </c>
      <c r="R9" s="26">
        <v>0.11700000000000001</v>
      </c>
      <c r="S9" s="23">
        <v>28.8</v>
      </c>
      <c r="T9" s="14">
        <v>8.8376470000000005</v>
      </c>
      <c r="U9" s="14">
        <v>8.4705879999999993</v>
      </c>
      <c r="V9" s="7">
        <v>109</v>
      </c>
      <c r="W9">
        <v>8.5</v>
      </c>
      <c r="X9" s="14">
        <v>3.8250000000000002</v>
      </c>
      <c r="Y9" s="24">
        <v>0</v>
      </c>
      <c r="Z9">
        <v>7300</v>
      </c>
      <c r="AA9">
        <v>6700</v>
      </c>
      <c r="AB9">
        <v>8400</v>
      </c>
      <c r="AC9">
        <v>7300</v>
      </c>
      <c r="AD9">
        <v>6600</v>
      </c>
      <c r="AE9">
        <v>600</v>
      </c>
      <c r="AF9">
        <v>-1100</v>
      </c>
      <c r="AG9">
        <v>0</v>
      </c>
      <c r="AH9">
        <v>0</v>
      </c>
      <c r="AI9">
        <v>700</v>
      </c>
      <c r="AL9">
        <f>RANK(AW9,$AW$4:$AW$33,0)</f>
        <v>6</v>
      </c>
      <c r="AM9" s="15">
        <f>$AW9/(MAX($AL:$AL)*SUM($AN$1:$AU$1))*100</f>
        <v>54.572510822510814</v>
      </c>
      <c r="AN9">
        <f>RANK(F9,F$4:F$33,0)</f>
        <v>11</v>
      </c>
      <c r="AO9">
        <f>RANK(K9,K$4:K$33,0)</f>
        <v>4</v>
      </c>
      <c r="AP9">
        <f>RANK(L9,L$4:L$33,0)</f>
        <v>5</v>
      </c>
      <c r="AQ9">
        <f>RANK(O9,O$4:O$33,1)</f>
        <v>4</v>
      </c>
      <c r="AR9">
        <f>RANK(T9,T$4:T$33,1)</f>
        <v>12</v>
      </c>
      <c r="AS9">
        <f>RANK(Q9,Q$4:Q$33,0)</f>
        <v>14</v>
      </c>
      <c r="AT9">
        <f>RANK(V9,V$4:V$33,0)</f>
        <v>8</v>
      </c>
      <c r="AU9">
        <f>RANK(W9,W$4:W$33,0)</f>
        <v>1</v>
      </c>
      <c r="AW9" s="14">
        <f>SUMPRODUCT(AN9:AU9,$AN$1:$AU$1)</f>
        <v>100.85</v>
      </c>
      <c r="AX9" s="14"/>
      <c r="AY9" s="14">
        <f>IF(V9&lt;0,(-100+V9)/V9,V9/100+1)</f>
        <v>2.09</v>
      </c>
      <c r="AZ9" s="27">
        <f>(1-((AY9-1)/2))</f>
        <v>0.45500000000000007</v>
      </c>
      <c r="BA9" s="14">
        <f>AZ9*4</f>
        <v>1.8200000000000003</v>
      </c>
    </row>
    <row r="10" spans="1:53">
      <c r="A10">
        <v>462136</v>
      </c>
      <c r="B10" s="2" t="s">
        <v>79</v>
      </c>
      <c r="C10" s="2" t="s">
        <v>32</v>
      </c>
      <c r="D10" s="5" t="s">
        <v>33</v>
      </c>
      <c r="E10" s="2" t="s">
        <v>56</v>
      </c>
      <c r="F10" s="4">
        <v>6100</v>
      </c>
      <c r="G10" s="4" t="s">
        <v>63</v>
      </c>
      <c r="H10" s="28">
        <v>42476.170138888891</v>
      </c>
      <c r="I10" s="3">
        <v>338.2</v>
      </c>
      <c r="J10" s="25">
        <v>7</v>
      </c>
      <c r="K10" s="25">
        <v>4.2699999999999996</v>
      </c>
      <c r="L10" s="25">
        <v>3.25</v>
      </c>
      <c r="M10" s="25">
        <v>4.5599999999999996</v>
      </c>
      <c r="N10" s="25">
        <v>1.73</v>
      </c>
      <c r="O10" s="25">
        <v>7.07</v>
      </c>
      <c r="P10" s="25">
        <v>10.29</v>
      </c>
      <c r="Q10" s="26">
        <v>0.33800000000000002</v>
      </c>
      <c r="R10" s="26">
        <v>0.16400000000000001</v>
      </c>
      <c r="S10" s="23">
        <v>21.5</v>
      </c>
      <c r="T10" s="14">
        <v>7.451225</v>
      </c>
      <c r="U10" s="14">
        <v>10.844853000000001</v>
      </c>
      <c r="V10" s="7">
        <v>123</v>
      </c>
      <c r="W10">
        <v>8</v>
      </c>
      <c r="X10" s="14">
        <v>3.6</v>
      </c>
      <c r="Y10" s="24">
        <v>0</v>
      </c>
      <c r="Z10">
        <v>8400</v>
      </c>
      <c r="AA10">
        <v>8500</v>
      </c>
      <c r="AB10">
        <v>8100</v>
      </c>
      <c r="AC10">
        <v>8100</v>
      </c>
      <c r="AD10">
        <v>7400</v>
      </c>
      <c r="AE10">
        <v>-100</v>
      </c>
      <c r="AF10">
        <v>300</v>
      </c>
      <c r="AG10">
        <v>-700</v>
      </c>
      <c r="AH10">
        <v>300</v>
      </c>
      <c r="AI10">
        <v>1000</v>
      </c>
      <c r="AL10">
        <f>RANK(AW10,$AW$4:$AW$33,0)</f>
        <v>7</v>
      </c>
      <c r="AM10" s="15">
        <f>$AW10/(MAX($AL:$AL)*SUM($AN$1:$AU$1))*100</f>
        <v>54.166666666666664</v>
      </c>
      <c r="AN10">
        <f>RANK(F10,F$4:F$33,0)</f>
        <v>14</v>
      </c>
      <c r="AO10">
        <f>RANK(K10,K$4:K$33,0)</f>
        <v>5</v>
      </c>
      <c r="AP10">
        <f>RANK(L10,L$4:L$33,0)</f>
        <v>12</v>
      </c>
      <c r="AQ10">
        <f>RANK(O10,O$4:O$33,1)</f>
        <v>8</v>
      </c>
      <c r="AR10">
        <f>RANK(T10,T$4:T$33,1)</f>
        <v>9</v>
      </c>
      <c r="AS10">
        <f>RANK(Q10,Q$4:Q$33,0)</f>
        <v>6</v>
      </c>
      <c r="AT10">
        <f>RANK(V10,V$4:V$33,0)</f>
        <v>5</v>
      </c>
      <c r="AU10">
        <f>RANK(W10,W$4:W$33,0)</f>
        <v>3</v>
      </c>
      <c r="AW10" s="14">
        <f>SUMPRODUCT(AN10:AU10,$AN$1:$AU$1)</f>
        <v>100.1</v>
      </c>
      <c r="AX10" s="14"/>
      <c r="AY10" s="14">
        <f>IF(V10&lt;0,(-100+V10)/V10,V10/100+1)</f>
        <v>2.23</v>
      </c>
      <c r="AZ10" s="27">
        <f>(1-((AY10-1)/2))</f>
        <v>0.38500000000000001</v>
      </c>
      <c r="BA10" s="14">
        <f>AZ10*4</f>
        <v>1.54</v>
      </c>
    </row>
    <row r="11" spans="1:53">
      <c r="A11">
        <v>543243</v>
      </c>
      <c r="B11" s="2" t="s">
        <v>70</v>
      </c>
      <c r="C11" s="2" t="s">
        <v>18</v>
      </c>
      <c r="D11" s="5" t="s">
        <v>31</v>
      </c>
      <c r="E11" s="2" t="s">
        <v>56</v>
      </c>
      <c r="F11" s="4">
        <v>8700</v>
      </c>
      <c r="G11" s="4" t="s">
        <v>62</v>
      </c>
      <c r="H11" s="28">
        <v>42476.170138888891</v>
      </c>
      <c r="I11" s="3">
        <v>440.1</v>
      </c>
      <c r="J11" s="25">
        <v>13.1</v>
      </c>
      <c r="K11" s="25">
        <v>3.7</v>
      </c>
      <c r="L11" s="25">
        <v>4.45</v>
      </c>
      <c r="M11" s="25">
        <v>3.47</v>
      </c>
      <c r="N11" s="25">
        <v>4.0599999999999996</v>
      </c>
      <c r="O11" s="25">
        <v>7.42</v>
      </c>
      <c r="P11" s="25">
        <v>7.43</v>
      </c>
      <c r="Q11" s="26">
        <v>0.28499999999999998</v>
      </c>
      <c r="R11" s="26">
        <v>0.125</v>
      </c>
      <c r="S11" s="23">
        <v>20.8</v>
      </c>
      <c r="T11" s="14">
        <v>7.5654899999999996</v>
      </c>
      <c r="U11" s="14">
        <v>7.5756860000000001</v>
      </c>
      <c r="V11" s="7">
        <v>-139</v>
      </c>
      <c r="W11">
        <v>7</v>
      </c>
      <c r="X11" s="14">
        <v>3.2730000000000001</v>
      </c>
      <c r="Y11" s="24">
        <v>0</v>
      </c>
      <c r="Z11">
        <v>10200</v>
      </c>
      <c r="AA11">
        <v>8500</v>
      </c>
      <c r="AB11">
        <v>8500</v>
      </c>
      <c r="AC11">
        <v>9800</v>
      </c>
      <c r="AD11">
        <v>9500</v>
      </c>
      <c r="AE11">
        <v>1700</v>
      </c>
      <c r="AF11">
        <v>1700</v>
      </c>
      <c r="AG11">
        <v>1500</v>
      </c>
      <c r="AH11">
        <v>400</v>
      </c>
      <c r="AI11">
        <v>700</v>
      </c>
      <c r="AL11">
        <f>RANK(AW11,$AW$4:$AW$33,0)</f>
        <v>8</v>
      </c>
      <c r="AM11" s="15">
        <f>$AW11/(MAX($AL:$AL)*SUM($AN$1:$AU$1))*100</f>
        <v>54.085497835497833</v>
      </c>
      <c r="AN11">
        <f>RANK(F11,F$4:F$33,0)</f>
        <v>5</v>
      </c>
      <c r="AO11">
        <f>RANK(K11,K$4:K$33,0)</f>
        <v>9</v>
      </c>
      <c r="AP11">
        <f>RANK(L11,L$4:L$33,0)</f>
        <v>7</v>
      </c>
      <c r="AQ11">
        <f>RANK(O11,O$4:O$33,1)</f>
        <v>9</v>
      </c>
      <c r="AR11">
        <f>RANK(T11,T$4:T$33,1)</f>
        <v>10</v>
      </c>
      <c r="AS11">
        <f>RANK(Q11,Q$4:Q$33,0)</f>
        <v>7</v>
      </c>
      <c r="AT11">
        <f>RANK(V11,V$4:V$33,0)</f>
        <v>14</v>
      </c>
      <c r="AU11">
        <f>RANK(W11,W$4:W$33,0)</f>
        <v>9</v>
      </c>
      <c r="AW11" s="14">
        <f>SUMPRODUCT(AN11:AU11,$AN$1:$AU$1)</f>
        <v>99.95</v>
      </c>
      <c r="AX11" s="14"/>
      <c r="AY11" s="14">
        <f>IF(V11&lt;0,(-100+V11)/V11,V11/100+1)</f>
        <v>1.7194244604316546</v>
      </c>
      <c r="AZ11" s="27">
        <f>(1-((AY11-1)/2))</f>
        <v>0.64028776978417268</v>
      </c>
      <c r="BA11" s="14">
        <f>AZ11*4</f>
        <v>2.5611510791366907</v>
      </c>
    </row>
    <row r="12" spans="1:53">
      <c r="A12">
        <v>433587</v>
      </c>
      <c r="B12" s="2" t="s">
        <v>73</v>
      </c>
      <c r="C12" s="2" t="s">
        <v>29</v>
      </c>
      <c r="D12" s="5" t="s">
        <v>34</v>
      </c>
      <c r="E12" s="2" t="s">
        <v>56</v>
      </c>
      <c r="F12" s="4">
        <v>10000</v>
      </c>
      <c r="G12" s="4" t="s">
        <v>58</v>
      </c>
      <c r="H12" s="28">
        <v>42476.045138888891</v>
      </c>
      <c r="I12" s="3">
        <v>450.2</v>
      </c>
      <c r="J12" s="25">
        <v>13</v>
      </c>
      <c r="K12" s="25">
        <v>2.93</v>
      </c>
      <c r="L12" s="25">
        <v>3.55</v>
      </c>
      <c r="M12" s="25">
        <v>3.08</v>
      </c>
      <c r="N12" s="25">
        <v>2.54</v>
      </c>
      <c r="O12" s="25">
        <v>9.09</v>
      </c>
      <c r="P12" s="25">
        <v>11.08</v>
      </c>
      <c r="Q12" s="26">
        <v>0.34</v>
      </c>
      <c r="R12" s="26">
        <v>0.187</v>
      </c>
      <c r="S12" s="23">
        <v>17.7</v>
      </c>
      <c r="T12" s="14">
        <v>7.8869119999999997</v>
      </c>
      <c r="U12" s="14">
        <v>9.6135289999999998</v>
      </c>
      <c r="V12" s="7">
        <v>-126</v>
      </c>
      <c r="W12">
        <v>7.5</v>
      </c>
      <c r="X12" s="14">
        <v>2.9049999999999998</v>
      </c>
      <c r="Y12" s="24">
        <v>0</v>
      </c>
      <c r="Z12">
        <v>8700</v>
      </c>
      <c r="AA12">
        <v>10000</v>
      </c>
      <c r="AB12">
        <v>8100</v>
      </c>
      <c r="AE12">
        <v>-1300</v>
      </c>
      <c r="AF12">
        <v>600</v>
      </c>
      <c r="AG12">
        <v>-700</v>
      </c>
      <c r="AL12">
        <f>RANK(AW12,$AW$4:$AW$33,0)</f>
        <v>9</v>
      </c>
      <c r="AM12" s="15">
        <f>$AW12/(MAX($AL:$AL)*SUM($AN$1:$AU$1))*100</f>
        <v>52.245670995670991</v>
      </c>
      <c r="AN12">
        <f>RANK(F12,F$4:F$33,0)</f>
        <v>3</v>
      </c>
      <c r="AO12">
        <f>RANK(K12,K$4:K$33,0)</f>
        <v>15</v>
      </c>
      <c r="AP12">
        <f>RANK(L12,L$4:L$33,0)</f>
        <v>10</v>
      </c>
      <c r="AQ12">
        <f>RANK(O12,O$4:O$33,1)</f>
        <v>13</v>
      </c>
      <c r="AR12">
        <f>RANK(T12,T$4:T$33,1)</f>
        <v>11</v>
      </c>
      <c r="AS12">
        <f>RANK(Q12,Q$4:Q$33,0)</f>
        <v>5</v>
      </c>
      <c r="AT12">
        <f>RANK(V12,V$4:V$33,0)</f>
        <v>11</v>
      </c>
      <c r="AU12">
        <f>RANK(W12,W$4:W$33,0)</f>
        <v>5</v>
      </c>
      <c r="AW12" s="14">
        <f>SUMPRODUCT(AN12:AU12,$AN$1:$AU$1)</f>
        <v>96.55</v>
      </c>
      <c r="AX12" s="14"/>
      <c r="AY12" s="14">
        <f>IF(V12&lt;0,(-100+V12)/V12,V12/100+1)</f>
        <v>1.7936507936507937</v>
      </c>
      <c r="AZ12" s="27">
        <f>(1-((AY12-1)/2))</f>
        <v>0.60317460317460314</v>
      </c>
      <c r="BA12" s="14">
        <f>AZ12*4</f>
        <v>2.4126984126984126</v>
      </c>
    </row>
    <row r="13" spans="1:53">
      <c r="A13">
        <v>518774</v>
      </c>
      <c r="B13" s="2" t="s">
        <v>74</v>
      </c>
      <c r="C13" s="2" t="s">
        <v>19</v>
      </c>
      <c r="D13" s="5" t="s">
        <v>23</v>
      </c>
      <c r="E13" s="2" t="s">
        <v>56</v>
      </c>
      <c r="F13" s="4">
        <v>8700</v>
      </c>
      <c r="G13" s="4" t="s">
        <v>60</v>
      </c>
      <c r="H13" s="28">
        <v>42476.173611111109</v>
      </c>
      <c r="I13" s="3">
        <v>201</v>
      </c>
      <c r="J13" s="25">
        <v>11.2</v>
      </c>
      <c r="K13" s="25">
        <v>3.33</v>
      </c>
      <c r="L13" s="25">
        <v>4.8</v>
      </c>
      <c r="M13" s="25">
        <v>3.13</v>
      </c>
      <c r="N13" s="25">
        <v>4.4400000000000004</v>
      </c>
      <c r="O13" s="25">
        <v>8.64</v>
      </c>
      <c r="P13" s="25">
        <v>3.86</v>
      </c>
      <c r="Q13" s="26">
        <v>0.372</v>
      </c>
      <c r="R13" s="26">
        <v>0.21099999999999999</v>
      </c>
      <c r="S13" s="23">
        <v>22.6</v>
      </c>
      <c r="T13" s="14">
        <v>9.5717649999999992</v>
      </c>
      <c r="U13" s="14">
        <v>4.276275</v>
      </c>
      <c r="V13" s="7">
        <v>-124</v>
      </c>
      <c r="W13">
        <v>7</v>
      </c>
      <c r="X13" s="14">
        <v>2.625</v>
      </c>
      <c r="Y13" s="24">
        <v>0</v>
      </c>
      <c r="Z13">
        <v>14200</v>
      </c>
      <c r="AA13">
        <v>12900</v>
      </c>
      <c r="AB13">
        <v>14400</v>
      </c>
      <c r="AC13">
        <v>14800</v>
      </c>
      <c r="AD13">
        <v>12400</v>
      </c>
      <c r="AE13">
        <v>1300</v>
      </c>
      <c r="AF13">
        <v>-200</v>
      </c>
      <c r="AG13">
        <v>-500</v>
      </c>
      <c r="AH13">
        <v>-600</v>
      </c>
      <c r="AI13">
        <v>1800</v>
      </c>
      <c r="AL13">
        <f>RANK(AW13,$AW$4:$AW$33,0)</f>
        <v>10</v>
      </c>
      <c r="AM13" s="15">
        <f>$AW13/(MAX($AL:$AL)*SUM($AN$1:$AU$1))*100</f>
        <v>48.890692640692642</v>
      </c>
      <c r="AN13">
        <f>RANK(F13,F$4:F$33,0)</f>
        <v>5</v>
      </c>
      <c r="AO13">
        <f>RANK(K13,K$4:K$33,0)</f>
        <v>13</v>
      </c>
      <c r="AP13">
        <f>RANK(L13,L$4:L$33,0)</f>
        <v>4</v>
      </c>
      <c r="AQ13">
        <f>RANK(O13,O$4:O$33,1)</f>
        <v>12</v>
      </c>
      <c r="AR13">
        <f>RANK(T13,T$4:T$33,1)</f>
        <v>14</v>
      </c>
      <c r="AS13">
        <f>RANK(Q13,Q$4:Q$33,0)</f>
        <v>2</v>
      </c>
      <c r="AT13">
        <f>RANK(V13,V$4:V$33,0)</f>
        <v>10</v>
      </c>
      <c r="AU13">
        <f>RANK(W13,W$4:W$33,0)</f>
        <v>9</v>
      </c>
      <c r="AW13" s="14">
        <f>SUMPRODUCT(AN13:AU13,$AN$1:$AU$1)</f>
        <v>90.350000000000009</v>
      </c>
      <c r="AX13" s="14"/>
      <c r="AY13" s="14">
        <f>IF(V13&lt;0,(-100+V13)/V13,V13/100+1)</f>
        <v>1.8064516129032258</v>
      </c>
      <c r="AZ13" s="27">
        <f>(1-((AY13-1)/2))</f>
        <v>0.59677419354838712</v>
      </c>
      <c r="BA13" s="14">
        <f>AZ13*4</f>
        <v>2.3870967741935485</v>
      </c>
    </row>
    <row r="14" spans="1:53">
      <c r="A14">
        <v>605232</v>
      </c>
      <c r="B14" s="2" t="s">
        <v>82</v>
      </c>
      <c r="C14" s="2" t="s">
        <v>22</v>
      </c>
      <c r="D14" s="5" t="s">
        <v>28</v>
      </c>
      <c r="E14" s="2" t="s">
        <v>55</v>
      </c>
      <c r="F14" s="4">
        <v>7700</v>
      </c>
      <c r="G14" s="4" t="s">
        <v>57</v>
      </c>
      <c r="H14" s="28">
        <v>42476.09375</v>
      </c>
      <c r="I14" s="3">
        <v>67.2</v>
      </c>
      <c r="J14" s="25">
        <v>12.2</v>
      </c>
      <c r="K14" s="25">
        <v>3.45</v>
      </c>
      <c r="L14" s="25">
        <v>3.64</v>
      </c>
      <c r="M14" s="25">
        <v>4.1100000000000003</v>
      </c>
      <c r="N14" s="25">
        <v>3.39</v>
      </c>
      <c r="O14" s="25">
        <v>9.18</v>
      </c>
      <c r="P14" s="25">
        <v>9.9499999999999993</v>
      </c>
      <c r="Q14" s="26">
        <v>0.34399999999999997</v>
      </c>
      <c r="R14" s="26">
        <v>0.17399999999999999</v>
      </c>
      <c r="S14" s="23">
        <v>32</v>
      </c>
      <c r="T14" s="14">
        <v>14.4</v>
      </c>
      <c r="U14" s="14">
        <v>15.607843000000001</v>
      </c>
      <c r="V14" s="7">
        <v>138</v>
      </c>
      <c r="W14">
        <v>7</v>
      </c>
      <c r="X14" s="14">
        <v>3.6349999999999998</v>
      </c>
      <c r="Y14" s="24">
        <v>0</v>
      </c>
      <c r="Z14">
        <v>12100</v>
      </c>
      <c r="AA14">
        <v>10800</v>
      </c>
      <c r="AB14">
        <v>11700</v>
      </c>
      <c r="AC14">
        <v>13200</v>
      </c>
      <c r="AD14">
        <v>11300</v>
      </c>
      <c r="AE14">
        <v>1300</v>
      </c>
      <c r="AF14">
        <v>400</v>
      </c>
      <c r="AG14">
        <v>-1000</v>
      </c>
      <c r="AH14">
        <v>-1100</v>
      </c>
      <c r="AI14">
        <v>800</v>
      </c>
      <c r="AL14">
        <f>RANK(AW14,$AW$4:$AW$33,0)</f>
        <v>11</v>
      </c>
      <c r="AM14" s="15">
        <f>$AW14/(MAX($AL:$AL)*SUM($AN$1:$AU$1))*100</f>
        <v>48.566017316017316</v>
      </c>
      <c r="AN14">
        <f>RANK(F14,F$4:F$33,0)</f>
        <v>7</v>
      </c>
      <c r="AO14">
        <f>RANK(K14,K$4:K$33,0)</f>
        <v>11</v>
      </c>
      <c r="AP14">
        <f>RANK(L14,L$4:L$33,0)</f>
        <v>9</v>
      </c>
      <c r="AQ14">
        <f>RANK(O14,O$4:O$33,1)</f>
        <v>14</v>
      </c>
      <c r="AR14">
        <f>RANK(T14,T$4:T$33,1)</f>
        <v>16</v>
      </c>
      <c r="AS14">
        <f>RANK(Q14,Q$4:Q$33,0)</f>
        <v>4</v>
      </c>
      <c r="AT14">
        <f>RANK(V14,V$4:V$33,0)</f>
        <v>2</v>
      </c>
      <c r="AU14">
        <f>RANK(W14,W$4:W$33,0)</f>
        <v>9</v>
      </c>
      <c r="AW14" s="14">
        <f>SUMPRODUCT(AN14:AU14,$AN$1:$AU$1)</f>
        <v>89.75</v>
      </c>
      <c r="AX14" s="14"/>
      <c r="AY14" s="14">
        <f>IF(V14&lt;0,(-100+V14)/V14,V14/100+1)</f>
        <v>2.38</v>
      </c>
      <c r="AZ14" s="27">
        <f>(1-((AY14-1)/2))</f>
        <v>0.31000000000000005</v>
      </c>
      <c r="BA14" s="14">
        <f>AZ14*4</f>
        <v>1.2400000000000002</v>
      </c>
    </row>
    <row r="15" spans="1:53">
      <c r="A15">
        <v>425794</v>
      </c>
      <c r="B15" s="2" t="s">
        <v>69</v>
      </c>
      <c r="C15" s="2" t="s">
        <v>28</v>
      </c>
      <c r="D15" s="5" t="s">
        <v>22</v>
      </c>
      <c r="E15" s="2" t="s">
        <v>56</v>
      </c>
      <c r="F15" s="4">
        <v>9100</v>
      </c>
      <c r="G15" s="4" t="s">
        <v>57</v>
      </c>
      <c r="H15" s="28">
        <v>42476.09375</v>
      </c>
      <c r="I15" s="3">
        <v>266</v>
      </c>
      <c r="J15" s="25">
        <v>11</v>
      </c>
      <c r="K15" s="25">
        <v>3.66</v>
      </c>
      <c r="L15" s="25">
        <v>6.75</v>
      </c>
      <c r="M15" s="25">
        <v>2.93</v>
      </c>
      <c r="N15" s="25">
        <v>5.88</v>
      </c>
      <c r="O15" s="25">
        <v>6.9</v>
      </c>
      <c r="P15" s="25">
        <v>4.09</v>
      </c>
      <c r="Q15" s="26">
        <v>0.27700000000000002</v>
      </c>
      <c r="R15" s="26">
        <v>0.113</v>
      </c>
      <c r="S15" s="23">
        <v>21</v>
      </c>
      <c r="T15" s="14">
        <v>7.1029410000000004</v>
      </c>
      <c r="U15" s="14">
        <v>4.2102940000000002</v>
      </c>
      <c r="V15" s="7">
        <v>-150</v>
      </c>
      <c r="W15">
        <v>7</v>
      </c>
      <c r="X15" s="14">
        <v>2.94</v>
      </c>
      <c r="Y15" s="24">
        <v>0</v>
      </c>
      <c r="Z15">
        <v>7800</v>
      </c>
      <c r="AA15">
        <v>5000</v>
      </c>
      <c r="AB15">
        <v>5000</v>
      </c>
      <c r="AC15">
        <v>5000</v>
      </c>
      <c r="AE15">
        <v>2800</v>
      </c>
      <c r="AF15">
        <v>2800</v>
      </c>
      <c r="AG15">
        <v>-2300</v>
      </c>
      <c r="AH15">
        <v>2800</v>
      </c>
      <c r="AL15">
        <f>RANK(AW15,$AW$4:$AW$33,0)</f>
        <v>12</v>
      </c>
      <c r="AM15" s="15">
        <f>$AW15/(MAX($AL:$AL)*SUM($AN$1:$AU$1))*100</f>
        <v>48.268398268398265</v>
      </c>
      <c r="AN15">
        <f>RANK(F15,F$4:F$33,0)</f>
        <v>4</v>
      </c>
      <c r="AO15">
        <f>RANK(K15,K$4:K$33,0)</f>
        <v>10</v>
      </c>
      <c r="AP15">
        <f>RANK(L15,L$4:L$33,0)</f>
        <v>1</v>
      </c>
      <c r="AQ15">
        <f>RANK(O15,O$4:O$33,1)</f>
        <v>6</v>
      </c>
      <c r="AR15">
        <f>RANK(T15,T$4:T$33,1)</f>
        <v>7</v>
      </c>
      <c r="AS15">
        <f>RANK(Q15,Q$4:Q$33,0)</f>
        <v>9</v>
      </c>
      <c r="AT15">
        <f>RANK(V15,V$4:V$33,0)</f>
        <v>15</v>
      </c>
      <c r="AU15">
        <f>RANK(W15,W$4:W$33,0)</f>
        <v>9</v>
      </c>
      <c r="AW15" s="14">
        <f>SUMPRODUCT(AN15:AU15,$AN$1:$AU$1)</f>
        <v>89.2</v>
      </c>
      <c r="AX15" s="14"/>
      <c r="AY15" s="14">
        <f>IF(V15&lt;0,(-100+V15)/V15,V15/100+1)</f>
        <v>1.6666666666666667</v>
      </c>
      <c r="AZ15" s="27">
        <f>(1-((AY15-1)/2))</f>
        <v>0.66666666666666663</v>
      </c>
      <c r="BA15" s="14">
        <f>AZ15*4</f>
        <v>2.6666666666666665</v>
      </c>
    </row>
    <row r="16" spans="1:53">
      <c r="A16">
        <v>432934</v>
      </c>
      <c r="B16" s="2" t="s">
        <v>81</v>
      </c>
      <c r="C16" s="2" t="s">
        <v>31</v>
      </c>
      <c r="D16" s="5" t="s">
        <v>18</v>
      </c>
      <c r="E16" s="2" t="s">
        <v>56</v>
      </c>
      <c r="F16" s="4">
        <v>5900</v>
      </c>
      <c r="G16" s="4" t="s">
        <v>62</v>
      </c>
      <c r="H16" s="28">
        <v>42476.170138888891</v>
      </c>
      <c r="I16" s="3">
        <v>298</v>
      </c>
      <c r="J16" s="25">
        <v>9.1999999999999993</v>
      </c>
      <c r="K16" s="25">
        <v>5.19</v>
      </c>
      <c r="L16" s="25">
        <v>4.95</v>
      </c>
      <c r="M16" s="25">
        <v>4.84</v>
      </c>
      <c r="N16" s="25">
        <v>5.74</v>
      </c>
      <c r="O16" s="25">
        <v>6.01</v>
      </c>
      <c r="P16" s="25">
        <v>7.45</v>
      </c>
      <c r="Q16" s="26">
        <v>0.25600000000000001</v>
      </c>
      <c r="R16" s="26">
        <v>0.12</v>
      </c>
      <c r="S16" s="23">
        <v>21.6</v>
      </c>
      <c r="T16" s="14">
        <v>6.3635289999999998</v>
      </c>
      <c r="U16" s="14">
        <v>7.8882349999999999</v>
      </c>
      <c r="V16" s="7">
        <v>128</v>
      </c>
      <c r="W16">
        <v>7</v>
      </c>
      <c r="X16" s="14">
        <v>3.6349999999999998</v>
      </c>
      <c r="Y16" s="24">
        <v>0</v>
      </c>
      <c r="Z16">
        <v>6100</v>
      </c>
      <c r="AA16">
        <v>5400</v>
      </c>
      <c r="AB16">
        <v>6800</v>
      </c>
      <c r="AC16">
        <v>7500</v>
      </c>
      <c r="AD16">
        <v>7200</v>
      </c>
      <c r="AE16">
        <v>700</v>
      </c>
      <c r="AF16">
        <v>-700</v>
      </c>
      <c r="AG16">
        <v>-800</v>
      </c>
      <c r="AH16">
        <v>-1400</v>
      </c>
      <c r="AI16">
        <v>-1100</v>
      </c>
      <c r="AL16">
        <f>RANK(AW16,$AW$4:$AW$33,0)</f>
        <v>13</v>
      </c>
      <c r="AM16" s="15">
        <f>$AW16/(MAX($AL:$AL)*SUM($AN$1:$AU$1))*100</f>
        <v>47.159090909090914</v>
      </c>
      <c r="AN16">
        <f>RANK(F16,F$4:F$33,0)</f>
        <v>15</v>
      </c>
      <c r="AO16">
        <f>RANK(K16,K$4:K$33,0)</f>
        <v>1</v>
      </c>
      <c r="AP16">
        <f>RANK(L16,L$4:L$33,0)</f>
        <v>3</v>
      </c>
      <c r="AQ16">
        <f>RANK(O16,O$4:O$33,1)</f>
        <v>2</v>
      </c>
      <c r="AR16">
        <f>RANK(T16,T$4:T$33,1)</f>
        <v>3</v>
      </c>
      <c r="AS16">
        <f>RANK(Q16,Q$4:Q$33,0)</f>
        <v>15</v>
      </c>
      <c r="AT16">
        <f>RANK(V16,V$4:V$33,0)</f>
        <v>3</v>
      </c>
      <c r="AU16">
        <f>RANK(W16,W$4:W$33,0)</f>
        <v>9</v>
      </c>
      <c r="AW16" s="14">
        <f>SUMPRODUCT(AN16:AU16,$AN$1:$AU$1)</f>
        <v>87.15</v>
      </c>
      <c r="AX16" s="14"/>
      <c r="AY16" s="14">
        <f>IF(V16&lt;0,(-100+V16)/V16,V16/100+1)</f>
        <v>2.2800000000000002</v>
      </c>
      <c r="AZ16" s="27">
        <f>(1-((AY16-1)/2))</f>
        <v>0.35999999999999988</v>
      </c>
      <c r="BA16" s="14">
        <f>AZ16*4</f>
        <v>1.4399999999999995</v>
      </c>
    </row>
    <row r="17" spans="1:53">
      <c r="A17">
        <v>433579</v>
      </c>
      <c r="B17" s="2" t="s">
        <v>80</v>
      </c>
      <c r="C17" s="2" t="s">
        <v>21</v>
      </c>
      <c r="D17" s="5" t="s">
        <v>25</v>
      </c>
      <c r="E17" s="2" t="s">
        <v>55</v>
      </c>
      <c r="F17" s="4">
        <v>6800</v>
      </c>
      <c r="G17" s="4" t="s">
        <v>61</v>
      </c>
      <c r="H17" s="28">
        <v>42476.256944444445</v>
      </c>
      <c r="I17" s="3">
        <v>376.1</v>
      </c>
      <c r="J17" s="25">
        <v>5</v>
      </c>
      <c r="K17" s="25">
        <v>4.62</v>
      </c>
      <c r="L17" s="25">
        <v>3.71</v>
      </c>
      <c r="M17" s="25">
        <v>4.59</v>
      </c>
      <c r="N17" s="25">
        <v>1.36</v>
      </c>
      <c r="O17" s="25">
        <v>6.19</v>
      </c>
      <c r="P17" s="25">
        <v>10.8</v>
      </c>
      <c r="Q17" s="26">
        <v>0.19</v>
      </c>
      <c r="R17" s="26">
        <v>9.5000000000000001E-2</v>
      </c>
      <c r="S17" s="23">
        <v>22.1</v>
      </c>
      <c r="T17" s="14">
        <v>6.7058330000000002</v>
      </c>
      <c r="U17" s="14">
        <v>11.7</v>
      </c>
      <c r="V17" s="7">
        <v>126</v>
      </c>
      <c r="W17">
        <v>7.5</v>
      </c>
      <c r="X17" s="14">
        <v>3.72</v>
      </c>
      <c r="Y17" s="24">
        <v>0</v>
      </c>
      <c r="Z17">
        <v>5300</v>
      </c>
      <c r="AA17">
        <v>6100</v>
      </c>
      <c r="AB17">
        <v>6100</v>
      </c>
      <c r="AC17">
        <v>6100</v>
      </c>
      <c r="AD17">
        <v>7300</v>
      </c>
      <c r="AE17">
        <v>-800</v>
      </c>
      <c r="AF17">
        <v>-800</v>
      </c>
      <c r="AG17">
        <v>-800</v>
      </c>
      <c r="AH17">
        <v>-800</v>
      </c>
      <c r="AI17">
        <v>-2000</v>
      </c>
      <c r="AL17">
        <f>RANK(AW17,$AW$4:$AW$33,0)</f>
        <v>14</v>
      </c>
      <c r="AM17" s="15">
        <f>$AW17/(MAX($AL:$AL)*SUM($AN$1:$AU$1))*100</f>
        <v>45.941558441558449</v>
      </c>
      <c r="AN17">
        <f>RANK(F17,F$4:F$33,0)</f>
        <v>10</v>
      </c>
      <c r="AO17">
        <f>RANK(K17,K$4:K$33,0)</f>
        <v>2</v>
      </c>
      <c r="AP17">
        <f>RANK(L17,L$4:L$33,0)</f>
        <v>8</v>
      </c>
      <c r="AQ17">
        <f>RANK(O17,O$4:O$33,1)</f>
        <v>3</v>
      </c>
      <c r="AR17">
        <f>RANK(T17,T$4:T$33,1)</f>
        <v>4</v>
      </c>
      <c r="AS17">
        <f>RANK(Q17,Q$4:Q$33,0)</f>
        <v>16</v>
      </c>
      <c r="AT17">
        <f>RANK(V17,V$4:V$33,0)</f>
        <v>4</v>
      </c>
      <c r="AU17">
        <f>RANK(W17,W$4:W$33,0)</f>
        <v>5</v>
      </c>
      <c r="AW17" s="14">
        <f>SUMPRODUCT(AN17:AU17,$AN$1:$AU$1)</f>
        <v>84.90000000000002</v>
      </c>
      <c r="AX17" s="14"/>
      <c r="AY17" s="14">
        <f>IF(V17&lt;0,(-100+V17)/V17,V17/100+1)</f>
        <v>2.2599999999999998</v>
      </c>
      <c r="AZ17" s="27">
        <f>(1-((AY17-1)/2))</f>
        <v>0.37000000000000011</v>
      </c>
      <c r="BA17" s="14">
        <f>AZ17*4</f>
        <v>1.4800000000000004</v>
      </c>
    </row>
    <row r="18" spans="1:53">
      <c r="A18">
        <v>282332</v>
      </c>
      <c r="B18" s="2" t="s">
        <v>78</v>
      </c>
      <c r="C18" s="2" t="s">
        <v>34</v>
      </c>
      <c r="D18" s="5" t="s">
        <v>29</v>
      </c>
      <c r="E18" s="2" t="s">
        <v>55</v>
      </c>
      <c r="F18" s="4">
        <v>7100</v>
      </c>
      <c r="G18" s="4" t="s">
        <v>58</v>
      </c>
      <c r="H18" s="28">
        <v>42476.045138888891</v>
      </c>
      <c r="I18" s="3">
        <v>219.1</v>
      </c>
      <c r="J18" s="25">
        <v>6</v>
      </c>
      <c r="K18" s="25">
        <v>3.91</v>
      </c>
      <c r="L18" s="25">
        <v>6.36</v>
      </c>
      <c r="M18" s="25">
        <v>4.68</v>
      </c>
      <c r="N18" s="25">
        <v>4.16</v>
      </c>
      <c r="O18" s="25">
        <v>7.71</v>
      </c>
      <c r="P18" s="25">
        <v>4.5</v>
      </c>
      <c r="Q18" s="26">
        <v>0.28299999999999997</v>
      </c>
      <c r="R18" s="26">
        <v>0.157</v>
      </c>
      <c r="S18" s="23">
        <v>18</v>
      </c>
      <c r="T18" s="14">
        <v>6.8029409999999997</v>
      </c>
      <c r="U18" s="14">
        <v>3.9705879999999998</v>
      </c>
      <c r="V18" s="7">
        <v>116</v>
      </c>
      <c r="W18">
        <v>7.5</v>
      </c>
      <c r="X18" s="14">
        <v>3.4</v>
      </c>
      <c r="Y18" s="24">
        <v>0</v>
      </c>
      <c r="Z18">
        <v>7800</v>
      </c>
      <c r="AA18">
        <v>7300</v>
      </c>
      <c r="AB18">
        <v>6600</v>
      </c>
      <c r="AC18">
        <v>5900</v>
      </c>
      <c r="AD18">
        <v>7000</v>
      </c>
      <c r="AE18">
        <v>500</v>
      </c>
      <c r="AF18">
        <v>1200</v>
      </c>
      <c r="AG18">
        <v>1500</v>
      </c>
      <c r="AH18">
        <v>1900</v>
      </c>
      <c r="AI18">
        <v>800</v>
      </c>
      <c r="AL18">
        <f>RANK(AW18,$AW$4:$AW$33,0)</f>
        <v>15</v>
      </c>
      <c r="AM18" s="15">
        <f>$AW18/(MAX($AL:$AL)*SUM($AN$1:$AU$1))*100</f>
        <v>41.341991341991339</v>
      </c>
      <c r="AN18">
        <f>RANK(F18,F$4:F$33,0)</f>
        <v>8</v>
      </c>
      <c r="AO18">
        <f>RANK(K18,K$4:K$33,0)</f>
        <v>8</v>
      </c>
      <c r="AP18">
        <f>RANK(L18,L$4:L$33,0)</f>
        <v>2</v>
      </c>
      <c r="AQ18">
        <f>RANK(O18,O$4:O$33,1)</f>
        <v>10</v>
      </c>
      <c r="AR18">
        <f>RANK(T18,T$4:T$33,1)</f>
        <v>5</v>
      </c>
      <c r="AS18">
        <f>RANK(Q18,Q$4:Q$33,0)</f>
        <v>8</v>
      </c>
      <c r="AT18">
        <f>RANK(V18,V$4:V$33,0)</f>
        <v>6</v>
      </c>
      <c r="AU18">
        <f>RANK(W18,W$4:W$33,0)</f>
        <v>5</v>
      </c>
      <c r="AW18" s="14">
        <f>SUMPRODUCT(AN18:AU18,$AN$1:$AU$1)</f>
        <v>76.399999999999991</v>
      </c>
      <c r="AX18" s="14"/>
      <c r="AY18" s="14">
        <f>IF(V18&lt;0,(-100+V18)/V18,V18/100+1)</f>
        <v>2.16</v>
      </c>
      <c r="AZ18" s="27">
        <f>(1-((AY18-1)/2))</f>
        <v>0.41999999999999993</v>
      </c>
      <c r="BA18" s="14">
        <f>AZ18*4</f>
        <v>1.6799999999999997</v>
      </c>
    </row>
    <row r="19" spans="1:53">
      <c r="A19">
        <v>548357</v>
      </c>
      <c r="B19" s="2" t="s">
        <v>83</v>
      </c>
      <c r="C19" s="2" t="s">
        <v>67</v>
      </c>
      <c r="D19" s="5" t="s">
        <v>66</v>
      </c>
      <c r="E19" s="2" t="s">
        <v>56</v>
      </c>
      <c r="F19" s="4">
        <v>5300</v>
      </c>
      <c r="G19" s="4" t="s">
        <v>68</v>
      </c>
      <c r="H19" s="28">
        <v>42476.097222222219</v>
      </c>
      <c r="I19" s="3">
        <v>126</v>
      </c>
      <c r="J19" s="25">
        <v>3</v>
      </c>
      <c r="K19" s="25">
        <v>4.53</v>
      </c>
      <c r="L19" s="25">
        <v>4.67</v>
      </c>
      <c r="M19" s="25">
        <v>4.42</v>
      </c>
      <c r="N19" s="25">
        <v>2.82</v>
      </c>
      <c r="O19" s="25">
        <v>5</v>
      </c>
      <c r="P19" s="25">
        <v>6</v>
      </c>
      <c r="Q19" s="26">
        <v>0.36899999999999999</v>
      </c>
      <c r="R19" s="26">
        <v>0.16700000000000001</v>
      </c>
      <c r="S19" s="23">
        <v>19.399999999999999</v>
      </c>
      <c r="T19" s="14">
        <v>4.7549020000000004</v>
      </c>
      <c r="U19" s="14">
        <v>5.7058819999999999</v>
      </c>
      <c r="V19" s="7">
        <v>287</v>
      </c>
      <c r="W19">
        <v>6.5</v>
      </c>
      <c r="X19" s="14">
        <v>4.2619999999999996</v>
      </c>
      <c r="Y19" s="24">
        <v>0</v>
      </c>
      <c r="Z19">
        <v>5400</v>
      </c>
      <c r="AA19">
        <v>6700</v>
      </c>
      <c r="AB19">
        <v>6100</v>
      </c>
      <c r="AC19">
        <v>5700</v>
      </c>
      <c r="AE19">
        <v>-1300</v>
      </c>
      <c r="AF19">
        <v>-700</v>
      </c>
      <c r="AG19">
        <v>400</v>
      </c>
      <c r="AH19">
        <v>-300</v>
      </c>
      <c r="AL19">
        <f>RANK(AW19,$AW$4:$AW$33,0)</f>
        <v>16</v>
      </c>
      <c r="AM19" s="15">
        <f>$AW19/(MAX($AL:$AL)*SUM($AN$1:$AU$1))*100</f>
        <v>38.582251082251076</v>
      </c>
      <c r="AN19">
        <f>RANK(F19,F$4:F$33,0)</f>
        <v>16</v>
      </c>
      <c r="AO19">
        <f>RANK(K19,K$4:K$33,0)</f>
        <v>3</v>
      </c>
      <c r="AP19">
        <f>RANK(L19,L$4:L$33,0)</f>
        <v>6</v>
      </c>
      <c r="AQ19">
        <f>RANK(O19,O$4:O$33,1)</f>
        <v>1</v>
      </c>
      <c r="AR19">
        <f>RANK(T19,T$4:T$33,1)</f>
        <v>1</v>
      </c>
      <c r="AS19">
        <f>RANK(Q19,Q$4:Q$33,0)</f>
        <v>3</v>
      </c>
      <c r="AT19">
        <f>RANK(V19,V$4:V$33,0)</f>
        <v>1</v>
      </c>
      <c r="AU19">
        <f>RANK(W19,W$4:W$33,0)</f>
        <v>15</v>
      </c>
      <c r="AW19" s="14">
        <f>SUMPRODUCT(AN19:AU19,$AN$1:$AU$1)</f>
        <v>71.3</v>
      </c>
      <c r="AX19" s="14"/>
      <c r="AY19" s="14">
        <f>IF(V19&lt;0,(-100+V19)/V19,V19/100+1)</f>
        <v>3.87</v>
      </c>
      <c r="AZ19" s="27">
        <f>(1-((AY19-1)/2))</f>
        <v>-0.43500000000000005</v>
      </c>
      <c r="BA19" s="14">
        <f>AZ19*4</f>
        <v>-1.7400000000000002</v>
      </c>
    </row>
    <row r="20" spans="1:53">
      <c r="B20" s="2"/>
      <c r="C20" s="2"/>
      <c r="D20" s="5"/>
      <c r="E20" s="2"/>
      <c r="F20" s="4"/>
      <c r="G20" s="4"/>
      <c r="H20" s="28"/>
      <c r="I20" s="3"/>
      <c r="J20" s="25"/>
      <c r="K20" s="25"/>
      <c r="L20" s="25"/>
      <c r="M20" s="25"/>
      <c r="N20" s="25"/>
      <c r="O20" s="25"/>
      <c r="P20" s="25"/>
      <c r="Q20" s="26"/>
      <c r="R20" s="26"/>
      <c r="S20" s="23"/>
      <c r="T20" s="14"/>
      <c r="U20" s="14"/>
      <c r="V20" s="7"/>
      <c r="X20" s="14"/>
      <c r="Y20" s="24"/>
      <c r="AM20" s="15"/>
      <c r="AW20" s="14"/>
      <c r="AX20" s="14"/>
      <c r="AY20" s="14"/>
      <c r="AZ20" s="27"/>
      <c r="BA20" s="14"/>
    </row>
    <row r="21" spans="1:53">
      <c r="B21" s="2"/>
      <c r="C21" s="2"/>
      <c r="D21" s="5"/>
      <c r="E21" s="2"/>
      <c r="F21" s="4"/>
      <c r="G21" s="4"/>
      <c r="H21" s="28"/>
      <c r="I21" s="3"/>
      <c r="J21" s="25"/>
      <c r="K21" s="25"/>
      <c r="L21" s="25"/>
      <c r="M21" s="25"/>
      <c r="N21" s="25"/>
      <c r="O21" s="25"/>
      <c r="P21" s="25"/>
      <c r="Q21" s="26"/>
      <c r="R21" s="26"/>
      <c r="S21" s="23"/>
      <c r="T21" s="14"/>
      <c r="U21" s="14"/>
      <c r="V21" s="7"/>
      <c r="X21" s="14"/>
      <c r="Y21" s="24"/>
      <c r="AM21" s="15"/>
      <c r="AW21" s="14"/>
      <c r="AX21" s="14"/>
      <c r="AY21" s="14"/>
      <c r="AZ21" s="27"/>
      <c r="BA21" s="14"/>
    </row>
    <row r="22" spans="1:53">
      <c r="B22" s="2"/>
      <c r="C22" s="2"/>
      <c r="D22" s="5"/>
      <c r="E22" s="2"/>
      <c r="F22" s="4"/>
      <c r="G22" s="4"/>
      <c r="H22" s="28"/>
      <c r="I22" s="3"/>
      <c r="J22" s="25"/>
      <c r="K22" s="25"/>
      <c r="L22" s="25"/>
      <c r="M22" s="25"/>
      <c r="N22" s="25"/>
      <c r="O22" s="25"/>
      <c r="P22" s="25"/>
      <c r="Q22" s="26"/>
      <c r="R22" s="26"/>
      <c r="S22" s="23"/>
      <c r="T22" s="14"/>
      <c r="U22" s="14"/>
      <c r="V22" s="7"/>
      <c r="X22" s="14"/>
      <c r="Y22" s="24"/>
      <c r="AM22" s="15"/>
      <c r="AW22" s="14"/>
      <c r="AX22" s="14"/>
      <c r="AY22" s="14"/>
      <c r="AZ22" s="27"/>
      <c r="BA22" s="14"/>
    </row>
    <row r="23" spans="1:53">
      <c r="B23" s="2"/>
      <c r="C23" s="2"/>
      <c r="D23" s="5"/>
      <c r="E23" s="2"/>
      <c r="F23" s="4"/>
      <c r="G23" s="4"/>
      <c r="H23" s="28"/>
      <c r="I23" s="3"/>
      <c r="J23" s="25"/>
      <c r="K23" s="25"/>
      <c r="L23" s="25"/>
      <c r="M23" s="25"/>
      <c r="N23" s="25"/>
      <c r="O23" s="25"/>
      <c r="P23" s="25"/>
      <c r="Q23" s="26"/>
      <c r="R23" s="26"/>
      <c r="S23" s="23"/>
      <c r="T23" s="14"/>
      <c r="U23" s="14"/>
      <c r="V23" s="7"/>
      <c r="X23" s="14"/>
      <c r="Y23" s="24"/>
      <c r="AL23" s="17"/>
      <c r="AM23" s="18"/>
      <c r="AN23" s="17"/>
      <c r="AO23" s="17"/>
      <c r="AP23" s="17"/>
      <c r="AQ23" s="17"/>
      <c r="AR23" s="17"/>
      <c r="AS23" s="17"/>
      <c r="AT23" s="17"/>
      <c r="AU23" s="17"/>
      <c r="AW23" s="14"/>
      <c r="AX23" s="14"/>
      <c r="AY23" s="14"/>
      <c r="AZ23" s="27"/>
      <c r="BA23" s="14"/>
    </row>
    <row r="24" spans="1:53">
      <c r="B24" s="2"/>
      <c r="C24" s="2"/>
      <c r="D24" s="5"/>
      <c r="E24" s="2"/>
      <c r="F24" s="4"/>
      <c r="G24" s="4"/>
      <c r="H24" s="28"/>
      <c r="I24" s="3"/>
      <c r="J24" s="25"/>
      <c r="K24" s="25"/>
      <c r="L24" s="25"/>
      <c r="M24" s="25"/>
      <c r="N24" s="25"/>
      <c r="O24" s="25"/>
      <c r="P24" s="25"/>
      <c r="Q24" s="26"/>
      <c r="R24" s="26"/>
      <c r="S24" s="23"/>
      <c r="T24" s="14"/>
      <c r="U24" s="14"/>
      <c r="V24" s="7"/>
      <c r="X24" s="14"/>
      <c r="Y24" s="24"/>
      <c r="AM24" s="15"/>
      <c r="AW24" s="14"/>
      <c r="AX24" s="14"/>
      <c r="AY24" s="14"/>
      <c r="AZ24" s="27"/>
      <c r="BA24" s="14"/>
    </row>
    <row r="25" spans="1:53">
      <c r="B25" s="2"/>
      <c r="C25" s="2"/>
      <c r="D25" s="5"/>
      <c r="E25" s="2"/>
      <c r="F25" s="4"/>
      <c r="G25" s="4"/>
      <c r="H25" s="28"/>
      <c r="I25" s="3"/>
      <c r="J25" s="25"/>
      <c r="K25" s="25"/>
      <c r="L25" s="25"/>
      <c r="M25" s="25"/>
      <c r="N25" s="25"/>
      <c r="O25" s="25"/>
      <c r="P25" s="25"/>
      <c r="Q25" s="26"/>
      <c r="R25" s="26"/>
      <c r="S25" s="23"/>
      <c r="T25" s="14"/>
      <c r="U25" s="14"/>
      <c r="V25" s="7"/>
      <c r="X25" s="14"/>
      <c r="Y25" s="24"/>
      <c r="AM25" s="15"/>
      <c r="AW25" s="14"/>
      <c r="AX25" s="14"/>
      <c r="AY25" s="14"/>
      <c r="AZ25" s="27"/>
      <c r="BA25" s="14"/>
    </row>
    <row r="26" spans="1:53">
      <c r="B26" s="2"/>
      <c r="C26" s="2"/>
      <c r="D26" s="5"/>
      <c r="E26" s="2"/>
      <c r="F26" s="4"/>
      <c r="G26" s="4"/>
      <c r="H26" s="28"/>
      <c r="I26" s="3"/>
      <c r="J26" s="25"/>
      <c r="K26" s="25"/>
      <c r="L26" s="25"/>
      <c r="M26" s="25"/>
      <c r="N26" s="25"/>
      <c r="O26" s="25"/>
      <c r="P26" s="25"/>
      <c r="Q26" s="26"/>
      <c r="R26" s="26"/>
      <c r="S26" s="23"/>
      <c r="T26" s="14"/>
      <c r="U26" s="14"/>
      <c r="V26" s="7"/>
      <c r="X26" s="14"/>
      <c r="Y26" s="24"/>
      <c r="AM26" s="15"/>
      <c r="AW26" s="14"/>
      <c r="AX26" s="14"/>
      <c r="AY26" s="14"/>
      <c r="AZ26" s="27"/>
      <c r="BA26" s="14"/>
    </row>
    <row r="27" spans="1:53">
      <c r="B27" s="2"/>
      <c r="C27" s="2"/>
      <c r="D27" s="5"/>
      <c r="E27" s="2"/>
      <c r="F27" s="4"/>
      <c r="G27" s="4"/>
      <c r="H27" s="28"/>
      <c r="I27" s="3"/>
      <c r="J27" s="25"/>
      <c r="K27" s="25"/>
      <c r="L27" s="25"/>
      <c r="M27" s="25"/>
      <c r="N27" s="25"/>
      <c r="O27" s="25"/>
      <c r="P27" s="25"/>
      <c r="Q27" s="26"/>
      <c r="R27" s="26"/>
      <c r="S27" s="23"/>
      <c r="T27" s="14"/>
      <c r="U27" s="14"/>
      <c r="V27" s="7"/>
      <c r="X27" s="14"/>
      <c r="Y27" s="24"/>
      <c r="AM27" s="15"/>
      <c r="AW27" s="14"/>
      <c r="AX27" s="14"/>
      <c r="AY27" s="14"/>
      <c r="AZ27" s="27"/>
      <c r="BA27" s="14"/>
    </row>
    <row r="28" spans="1:53">
      <c r="B28" s="2"/>
      <c r="C28" s="2"/>
      <c r="D28" s="5"/>
      <c r="E28" s="2"/>
      <c r="F28" s="4"/>
      <c r="G28" s="4"/>
      <c r="H28" s="28"/>
      <c r="I28" s="3"/>
      <c r="J28" s="25"/>
      <c r="K28" s="25"/>
      <c r="L28" s="25"/>
      <c r="M28" s="25"/>
      <c r="N28" s="25"/>
      <c r="O28" s="25"/>
      <c r="P28" s="25"/>
      <c r="Q28" s="26"/>
      <c r="R28" s="26"/>
      <c r="S28" s="23"/>
      <c r="T28" s="14"/>
      <c r="U28" s="14"/>
      <c r="V28" s="7"/>
      <c r="X28" s="14"/>
      <c r="Y28" s="24"/>
      <c r="AM28" s="15"/>
      <c r="AW28" s="14"/>
      <c r="AX28" s="14"/>
      <c r="AY28" s="14"/>
      <c r="AZ28" s="27"/>
      <c r="BA28" s="14"/>
    </row>
    <row r="29" spans="1:53">
      <c r="B29" s="2"/>
      <c r="C29" s="2"/>
      <c r="D29" s="5"/>
      <c r="E29" s="2"/>
      <c r="F29" s="4"/>
      <c r="G29" s="4"/>
      <c r="H29" s="28"/>
      <c r="I29" s="3"/>
      <c r="J29" s="25"/>
      <c r="K29" s="25"/>
      <c r="L29" s="25"/>
      <c r="M29" s="25"/>
      <c r="N29" s="25"/>
      <c r="O29" s="25"/>
      <c r="P29" s="25"/>
      <c r="Q29" s="26"/>
      <c r="R29" s="26"/>
      <c r="S29" s="23"/>
      <c r="T29" s="14"/>
      <c r="U29" s="14"/>
      <c r="V29" s="7"/>
      <c r="X29" s="14"/>
      <c r="Y29" s="24"/>
      <c r="AM29" s="15"/>
      <c r="AW29" s="14"/>
      <c r="AX29" s="14"/>
      <c r="AY29" s="14"/>
      <c r="AZ29" s="27"/>
      <c r="BA29" s="14"/>
    </row>
    <row r="30" spans="1:53">
      <c r="B30" s="2"/>
      <c r="C30" s="2"/>
      <c r="D30" s="5"/>
      <c r="E30" s="2"/>
      <c r="F30" s="4"/>
      <c r="G30" s="4"/>
      <c r="H30" s="28"/>
      <c r="I30" s="3"/>
      <c r="J30" s="25"/>
      <c r="K30" s="25"/>
      <c r="L30" s="25"/>
      <c r="M30" s="25"/>
      <c r="N30" s="25"/>
      <c r="O30" s="25"/>
      <c r="P30" s="25"/>
      <c r="Q30" s="26"/>
      <c r="R30" s="26"/>
      <c r="S30" s="23"/>
      <c r="T30" s="14"/>
      <c r="U30" s="14"/>
      <c r="V30" s="7"/>
      <c r="X30" s="14"/>
      <c r="Y30" s="24"/>
      <c r="AM30" s="15"/>
      <c r="AW30" s="14"/>
      <c r="AX30" s="14"/>
      <c r="AY30" s="14"/>
      <c r="AZ30" s="27"/>
      <c r="BA30" s="14"/>
    </row>
    <row r="31" spans="1:53">
      <c r="B31" s="2"/>
      <c r="C31" s="2"/>
      <c r="D31" s="5"/>
      <c r="E31" s="2"/>
      <c r="F31" s="4"/>
      <c r="G31" s="4"/>
      <c r="H31" s="28"/>
      <c r="I31" s="3"/>
      <c r="J31" s="25"/>
      <c r="K31" s="25"/>
      <c r="L31" s="25"/>
      <c r="M31" s="25"/>
      <c r="N31" s="25"/>
      <c r="O31" s="25"/>
      <c r="P31" s="25"/>
      <c r="Q31" s="26"/>
      <c r="R31" s="26"/>
      <c r="S31" s="23"/>
      <c r="T31" s="14"/>
      <c r="U31" s="14"/>
      <c r="V31" s="7"/>
      <c r="X31" s="14"/>
      <c r="Y31" s="24"/>
      <c r="AM31" s="15"/>
      <c r="AW31" s="14"/>
      <c r="AX31" s="14"/>
      <c r="AY31" s="14"/>
      <c r="AZ31" s="27"/>
      <c r="BA31" s="14"/>
    </row>
    <row r="32" spans="1:53">
      <c r="B32" s="2"/>
      <c r="C32" s="2"/>
      <c r="D32" s="5"/>
      <c r="E32" s="2"/>
      <c r="F32" s="4"/>
      <c r="G32" s="4"/>
      <c r="H32" s="28"/>
      <c r="I32" s="3"/>
      <c r="J32" s="3"/>
      <c r="K32" s="3"/>
      <c r="L32" s="3"/>
      <c r="M32" s="3"/>
      <c r="N32" s="3"/>
      <c r="O32" s="3"/>
      <c r="P32" s="3"/>
      <c r="Q32" s="3"/>
      <c r="R32" s="3"/>
      <c r="S32" s="13"/>
      <c r="T32" s="14"/>
      <c r="U32" s="14"/>
      <c r="V32" s="7"/>
      <c r="AM32" s="15"/>
      <c r="AZ32" s="9"/>
    </row>
    <row r="33" spans="2:52">
      <c r="B33" s="2"/>
      <c r="C33" s="2"/>
      <c r="D33" s="5"/>
      <c r="E33" s="2"/>
      <c r="F33" s="4"/>
      <c r="G33" s="4"/>
      <c r="H33" s="28"/>
      <c r="I33" s="3"/>
      <c r="J33" s="3"/>
      <c r="K33" s="3"/>
      <c r="L33" s="3"/>
      <c r="M33" s="3"/>
      <c r="N33" s="3"/>
      <c r="O33" s="3"/>
      <c r="P33" s="3"/>
      <c r="Q33" s="3"/>
      <c r="R33" s="3"/>
      <c r="S33" s="13"/>
      <c r="T33" s="14"/>
      <c r="U33" s="14"/>
      <c r="V33" s="7"/>
      <c r="AM33" s="15"/>
      <c r="AZ33" s="9"/>
    </row>
    <row r="35" spans="2:52">
      <c r="AY35">
        <f>(1-(3/4/2))</f>
        <v>0.625</v>
      </c>
    </row>
    <row r="36" spans="2:52">
      <c r="AY36" s="11" t="s">
        <v>13</v>
      </c>
    </row>
    <row r="37" spans="2:52">
      <c r="AY37" s="11" t="s">
        <v>14</v>
      </c>
    </row>
    <row r="38" spans="2:52">
      <c r="AY38">
        <f>1-(1/2)</f>
        <v>0.5</v>
      </c>
    </row>
    <row r="39" spans="2:52">
      <c r="AY39">
        <f>1-(1/2/2)</f>
        <v>0.75</v>
      </c>
    </row>
    <row r="43" spans="2:52">
      <c r="AN43" s="8">
        <v>2.75</v>
      </c>
      <c r="AO43" s="8">
        <v>0.9</v>
      </c>
      <c r="AP43" s="8">
        <v>1.3</v>
      </c>
      <c r="AQ43" s="8">
        <v>0.9</v>
      </c>
      <c r="AR43" s="8">
        <v>1.3</v>
      </c>
      <c r="AS43" s="8">
        <v>1.6</v>
      </c>
      <c r="AT43" s="8">
        <v>2.2999999999999998</v>
      </c>
      <c r="AU43" s="8">
        <v>0.5</v>
      </c>
    </row>
  </sheetData>
  <autoFilter ref="A3:BA3">
    <sortState ref="A4:BA19">
      <sortCondition ref="AL3:AL19"/>
    </sortState>
  </autoFilter>
  <conditionalFormatting sqref="AL4:AL3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4:AM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</vt:lpstr>
      <vt:lpstr>GPP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</dc:creator>
  <cp:lastModifiedBy>Ryan Murray</cp:lastModifiedBy>
  <dcterms:created xsi:type="dcterms:W3CDTF">2015-05-08T17:26:05Z</dcterms:created>
  <dcterms:modified xsi:type="dcterms:W3CDTF">2016-04-16T17:07:23Z</dcterms:modified>
</cp:coreProperties>
</file>