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affaella/Downloads/Management/AVVIO/6-PB/"/>
    </mc:Choice>
  </mc:AlternateContent>
  <xr:revisionPtr revIDLastSave="0" documentId="8_{9198598D-6DFF-3441-915D-74F4D6F7D5D9}" xr6:coauthVersionLast="47" xr6:coauthVersionMax="47" xr10:uidLastSave="{00000000-0000-0000-0000-000000000000}"/>
  <bookViews>
    <workbookView xWindow="820" yWindow="760" windowWidth="29040" windowHeight="15720" xr2:uid="{5C708538-8BA6-D643-9627-E3CFDED1E33E}"/>
  </bookViews>
  <sheets>
    <sheet name="Info" sheetId="3" r:id="rId1"/>
    <sheet name="Grafici" sheetId="4" r:id="rId2"/>
  </sheets>
  <externalReferences>
    <externalReference r:id="rId3"/>
  </externalReferences>
  <definedNames>
    <definedName name="_Toc184645550" localSheetId="0">Info!#REF!</definedName>
    <definedName name="_Toc184645554" localSheetId="0">Info!$A$140</definedName>
    <definedName name="holiday_dates">[1]Holidays!$A$3:$A$26</definedName>
    <definedName name="project_start">Info!#REF!</definedName>
    <definedName name="weekend_option">[1]Settings!$C$3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D199" i="3"/>
  <c r="D146" i="3"/>
  <c r="E132" i="3"/>
  <c r="D132" i="3"/>
  <c r="E124" i="3"/>
  <c r="D124" i="3"/>
  <c r="D123" i="3"/>
  <c r="E123" i="3"/>
  <c r="E117" i="3"/>
  <c r="D117" i="3"/>
  <c r="E183" i="3"/>
  <c r="E8" i="4"/>
  <c r="E7" i="4"/>
  <c r="E6" i="4"/>
  <c r="E5" i="4"/>
  <c r="E4" i="4"/>
  <c r="E3" i="4"/>
  <c r="E2" i="4"/>
  <c r="D139" i="3"/>
  <c r="D154" i="3"/>
  <c r="E160" i="3"/>
  <c r="D160" i="3"/>
  <c r="D165" i="3"/>
  <c r="E165" i="3"/>
  <c r="D194" i="3"/>
  <c r="D187" i="3"/>
  <c r="D179" i="3"/>
  <c r="D173" i="3"/>
  <c r="D125" i="3" l="1"/>
  <c r="E125" i="3"/>
  <c r="E106" i="3"/>
  <c r="E110" i="3" s="1"/>
  <c r="D107" i="3"/>
  <c r="D106" i="3"/>
  <c r="D110" i="3" s="1"/>
  <c r="D102" i="3"/>
  <c r="E101" i="3"/>
  <c r="B4" i="4" s="1"/>
  <c r="E96" i="3"/>
  <c r="D96" i="3"/>
  <c r="E89" i="3"/>
  <c r="D89" i="3"/>
  <c r="D83" i="3"/>
  <c r="E83" i="3"/>
  <c r="D77" i="3"/>
  <c r="E77" i="3"/>
  <c r="D71" i="3"/>
  <c r="D64" i="3"/>
  <c r="E102" i="3" l="1"/>
  <c r="D58" i="3"/>
  <c r="D52" i="3"/>
  <c r="D46" i="3"/>
  <c r="D40" i="3"/>
  <c r="D35" i="3"/>
  <c r="D29" i="3"/>
  <c r="D15" i="3"/>
  <c r="D23" i="3"/>
  <c r="D8" i="3"/>
  <c r="E23" i="3"/>
  <c r="E191" i="3"/>
  <c r="E194" i="3" s="1"/>
  <c r="B8" i="4" s="1"/>
  <c r="E187" i="3"/>
  <c r="E177" i="3"/>
  <c r="E179" i="3" s="1"/>
  <c r="E169" i="3"/>
  <c r="E173" i="3" s="1"/>
  <c r="B7" i="4" s="1"/>
  <c r="E150" i="3"/>
  <c r="E144" i="3"/>
  <c r="E143" i="3"/>
  <c r="E146" i="3" s="1"/>
  <c r="E137" i="3"/>
  <c r="E136" i="3"/>
  <c r="E139" i="3" s="1"/>
  <c r="E69" i="3"/>
  <c r="E68" i="3"/>
  <c r="E63" i="3"/>
  <c r="E62" i="3"/>
  <c r="E57" i="3"/>
  <c r="E56" i="3"/>
  <c r="E51" i="3"/>
  <c r="E50" i="3"/>
  <c r="E44" i="3"/>
  <c r="E43" i="3"/>
  <c r="E39" i="3"/>
  <c r="E38" i="3"/>
  <c r="E14" i="3"/>
  <c r="E12" i="3"/>
  <c r="E7" i="3"/>
  <c r="B5" i="4" l="1"/>
  <c r="E154" i="3"/>
  <c r="E199" i="3"/>
  <c r="E8" i="3"/>
  <c r="E52" i="3"/>
  <c r="B3" i="4" s="1"/>
  <c r="E46" i="3"/>
  <c r="E71" i="3"/>
  <c r="E64" i="3"/>
  <c r="E58" i="3"/>
  <c r="E29" i="3"/>
  <c r="E40" i="3"/>
  <c r="E35" i="3"/>
  <c r="E15" i="3"/>
  <c r="B2" i="4" l="1"/>
  <c r="C2" i="4" s="1"/>
  <c r="F2" i="4" l="1"/>
  <c r="C3" i="4"/>
  <c r="C4" i="4" s="1"/>
  <c r="F3" i="4" l="1"/>
  <c r="C5" i="4"/>
  <c r="F4" i="4"/>
  <c r="C6" i="4" l="1"/>
  <c r="F5" i="4"/>
  <c r="C7" i="4" l="1"/>
  <c r="F6" i="4"/>
  <c r="C8" i="4" l="1"/>
  <c r="F8" i="4" s="1"/>
  <c r="F7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<sst xmlns="http://schemas.openxmlformats.org/spreadsheetml/2006/main" count="346" uniqueCount="122">
  <si>
    <t>Work Package 1.1 - SOW</t>
  </si>
  <si>
    <t>Attività</t>
  </si>
  <si>
    <t>Data di inizio</t>
  </si>
  <si>
    <t>Data di fine</t>
  </si>
  <si>
    <t>Durata in ore</t>
  </si>
  <si>
    <t>Costo totale</t>
  </si>
  <si>
    <t>COMPLETAMENTO SOW</t>
  </si>
  <si>
    <t>ok</t>
  </si>
  <si>
    <t>Presentazione e validazione da parte del team e stakeholder</t>
  </si>
  <si>
    <t>Totale</t>
  </si>
  <si>
    <t>Work Package 1.2 - FA</t>
  </si>
  <si>
    <t>Stima dei costi</t>
  </si>
  <si>
    <t>Benefici del Progetto</t>
  </si>
  <si>
    <t>Indicatori Finanziari</t>
  </si>
  <si>
    <t>Work Package 1.3 - BC</t>
  </si>
  <si>
    <t>Ricerca e Analisi</t>
  </si>
  <si>
    <t>Definizione del Problema e degli Obiettivi</t>
  </si>
  <si>
    <t>Confronto tra sistemi tecnologRischi e Vincoli</t>
  </si>
  <si>
    <t>Valutazione e Raccomandazione</t>
  </si>
  <si>
    <t xml:space="preserve">	Work Package 1.4 - PB</t>
  </si>
  <si>
    <t>PRIMA BOZZA PB</t>
  </si>
  <si>
    <t>CONCLUSIONE PB</t>
  </si>
  <si>
    <t>pk</t>
  </si>
  <si>
    <t xml:space="preserve">	Work Package 1.5 - SR</t>
  </si>
  <si>
    <t>Conclusione SR</t>
  </si>
  <si>
    <t>Aggiornamento SR</t>
  </si>
  <si>
    <t>1.1.6	Work Package 1.6 - PC</t>
  </si>
  <si>
    <t>Conclusione PC</t>
  </si>
  <si>
    <t>Presentazione del Project Charter al team e agli stakeholder</t>
  </si>
  <si>
    <t>1.1.7	Work Package 1.7 - TC</t>
  </si>
  <si>
    <t>Definizione delle regole e linee guida</t>
  </si>
  <si>
    <t>Stesura dei contenuti principali</t>
  </si>
  <si>
    <t>Presentazione del Team Contract al team</t>
  </si>
  <si>
    <t xml:space="preserve">Totale </t>
  </si>
  <si>
    <t>Work Package 1.8 - KOM</t>
  </si>
  <si>
    <t xml:space="preserve"> Pre-Meeting</t>
  </si>
  <si>
    <t>Post-Meeting</t>
  </si>
  <si>
    <t>1.1.9	Work Package 1.9 - CSL</t>
  </si>
  <si>
    <t>Set-up degli strumenti</t>
  </si>
  <si>
    <t xml:space="preserve">Verifica </t>
  </si>
  <si>
    <t>1.2.1	Work Package 2.1 - SS</t>
  </si>
  <si>
    <t>Preparazione</t>
  </si>
  <si>
    <t>Revisione e Validazione</t>
  </si>
  <si>
    <t>1.2.2	Work Package 2.2 - WBS</t>
  </si>
  <si>
    <t xml:space="preserve"> Suddivisione delle attività in sotto task</t>
  </si>
  <si>
    <t>Rappresentazione grafica della struttura</t>
  </si>
  <si>
    <t>Validazione della WBS con il team</t>
  </si>
  <si>
    <t>1.2.3	Work Package 2.3 – RSO</t>
  </si>
  <si>
    <t xml:space="preserve"> OBS Completata</t>
  </si>
  <si>
    <t>Aggiornamento RACI</t>
  </si>
  <si>
    <t>1.2.4	Work Package 2.4 - TM</t>
  </si>
  <si>
    <t xml:space="preserve"> Finalizzazione GANTT</t>
  </si>
  <si>
    <t>Aggiornamento GANTT</t>
  </si>
  <si>
    <t>1.2.5	Work Package 2.5 - CMP</t>
  </si>
  <si>
    <t xml:space="preserve"> Conguitartion Items Auditati e Verificati </t>
  </si>
  <si>
    <t>Checklist di qualità condivisa</t>
  </si>
  <si>
    <t>1.2.6	Work Package 2.6 - RMP</t>
  </si>
  <si>
    <t xml:space="preserve"> Registro dei rischi finalizzato</t>
  </si>
  <si>
    <t>Aggiornamento RR</t>
  </si>
  <si>
    <t>1.3.1	Work Package 3.1.1.1 - RAD</t>
  </si>
  <si>
    <t>Prima Bozza</t>
  </si>
  <si>
    <t>Completamento</t>
  </si>
  <si>
    <t>1.3.2	Work Package 3.1.1.2 - SDD</t>
  </si>
  <si>
    <t>Analisi e Obiettivi</t>
  </si>
  <si>
    <t>Diagrammi</t>
  </si>
  <si>
    <t>Documentazione</t>
  </si>
  <si>
    <t>Verifica e Revisione</t>
  </si>
  <si>
    <t>Work Package 3.1.1.3 - ODD</t>
  </si>
  <si>
    <t xml:space="preserve">Design Patterns </t>
  </si>
  <si>
    <t>Revisione</t>
  </si>
  <si>
    <t>Work Package 3.1.1.4 - IMP</t>
  </si>
  <si>
    <t>Front-end</t>
  </si>
  <si>
    <t>Back-end</t>
  </si>
  <si>
    <t>Integrazione Back-end Front-end</t>
  </si>
  <si>
    <t>Code Review</t>
  </si>
  <si>
    <t>Work Package 3.1.1.5 - Testing</t>
  </si>
  <si>
    <t>Pianificazione e Preparazione</t>
  </si>
  <si>
    <t>Esecuzione e Tracciabilità</t>
  </si>
  <si>
    <t>Documentazione e Reportistica</t>
  </si>
  <si>
    <t>Work Package 3.1.2.1 - ARR</t>
  </si>
  <si>
    <t>Raccolta di tutti i documenti ufficiali</t>
  </si>
  <si>
    <t>Organizzazione e archiviazione in repository centralizzati</t>
  </si>
  <si>
    <t>Rilascio delle Risorse</t>
  </si>
  <si>
    <t>Work Package 3.1.2.2 - VIC</t>
  </si>
  <si>
    <t xml:space="preserve">Preparazione della documentazione per il cliente </t>
  </si>
  <si>
    <t>Consegna al cliente</t>
  </si>
  <si>
    <t>Follow-up intermedio</t>
  </si>
  <si>
    <t>Work Package 3.2.1 - SRAP</t>
  </si>
  <si>
    <t>Revisione e Feedback</t>
  </si>
  <si>
    <t>Analisi e Prioritizzazione</t>
  </si>
  <si>
    <t>Revisione e Aggiornamento</t>
  </si>
  <si>
    <t>Pianificazione operativa</t>
  </si>
  <si>
    <t>Work Package 3.2.2 - SRS</t>
  </si>
  <si>
    <t>Implementazione e Revisione</t>
  </si>
  <si>
    <t>Integrazione</t>
  </si>
  <si>
    <t>Work Package 3.2.3 - SRT</t>
  </si>
  <si>
    <t>Test Funzionali</t>
  </si>
  <si>
    <t>Test di Sistema</t>
  </si>
  <si>
    <t>Work Package 4.1 - FSR</t>
  </si>
  <si>
    <t>Raccolta dei dati sullo stato del progetto</t>
  </si>
  <si>
    <t>Valutazione degli scostamenti</t>
  </si>
  <si>
    <t>Identificazione dei risultati e benefici</t>
  </si>
  <si>
    <t>Redazione e condivisione del report finale</t>
  </si>
  <si>
    <t>Work Package 4.2 - RM</t>
  </si>
  <si>
    <t>Pre-Meeting</t>
  </si>
  <si>
    <t xml:space="preserve">	Work Package 4.3 - LL</t>
  </si>
  <si>
    <t xml:space="preserve">Identificazione lezioni apprese </t>
  </si>
  <si>
    <t>Documentazione delle best practies</t>
  </si>
  <si>
    <t>Rilascio delle risorse</t>
  </si>
  <si>
    <t>Work Package 4.4- VAL</t>
  </si>
  <si>
    <t>Preparazione della documentazione per il cliente</t>
  </si>
  <si>
    <t>Follow-up finale</t>
  </si>
  <si>
    <t>Work Package 5- Meeting</t>
  </si>
  <si>
    <t>Meeting</t>
  </si>
  <si>
    <t>Mese</t>
  </si>
  <si>
    <t>Costo Speso Totale</t>
  </si>
  <si>
    <t>Costi Cumulativi</t>
  </si>
  <si>
    <t>Transfers</t>
  </si>
  <si>
    <t>Finanziamento Totale</t>
  </si>
  <si>
    <t>Disponibilità Liquida</t>
  </si>
  <si>
    <r>
      <rPr>
        <b/>
        <sz val="12"/>
        <color theme="1"/>
        <rFont val="Century Gothic"/>
        <family val="1"/>
      </rPr>
      <t xml:space="preserve">Project Manager: </t>
    </r>
    <r>
      <rPr>
        <sz val="12"/>
        <color theme="1"/>
        <rFont val="Century Gothic"/>
        <family val="1"/>
      </rPr>
      <t>Raffaella Spagnuolo,  Alessia Ture</t>
    </r>
  </si>
  <si>
    <r>
      <rPr>
        <b/>
        <sz val="12"/>
        <color theme="0"/>
        <rFont val="Century Gothic"/>
        <family val="1"/>
      </rPr>
      <t>Project:</t>
    </r>
    <r>
      <rPr>
        <sz val="12"/>
        <color theme="0"/>
        <rFont val="Century Gothic"/>
        <family val="1"/>
      </rPr>
      <t xml:space="preserve"> ZeroWaste Home - Cost Baseline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</si>
</sst>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2"/>
      <color theme="0"/>
      <name val="Century Gothic"/>
      <family val="1"/>
    </font>
    <font>
      <sz val="12"/>
      <color theme="1"/>
      <name val="Aptos Narrow"/>
      <family val="2"/>
      <scheme val="minor"/>
    </font>
    <font>
      <b/>
      <sz val="12"/>
      <color theme="1"/>
      <name val="Century Gothic"/>
      <family val="1"/>
    </font>
    <font>
      <sz val="12"/>
      <color rgb="FF000000"/>
      <name val="Aptos Narrow"/>
      <family val="2"/>
      <scheme val="minor"/>
    </font>
    <font>
      <sz val="12"/>
      <color theme="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EA945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E5F3DE"/>
        <bgColor indexed="64"/>
      </patternFill>
    </fill>
    <fill>
      <patternFill patternType="solid">
        <fgColor rgb="FF70AB46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44" fontId="3" fillId="5" borderId="1" xfId="1" applyFont="1" applyFill="1" applyBorder="1" applyAlignment="1">
      <alignment horizontal="center" vertical="center"/>
    </xf>
    <xf numFmtId="17" fontId="3" fillId="4" borderId="1" xfId="0" applyNumberFormat="1" applyFont="1" applyFill="1" applyBorder="1" applyAlignment="1">
      <alignment horizontal="center" vertical="center"/>
    </xf>
    <xf numFmtId="17" fontId="3" fillId="5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3" fillId="4" borderId="2" xfId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/>
    </xf>
    <xf numFmtId="44" fontId="4" fillId="3" borderId="3" xfId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vertical="center"/>
    </xf>
    <xf numFmtId="44" fontId="3" fillId="4" borderId="1" xfId="0" applyNumberFormat="1" applyFont="1" applyFill="1" applyBorder="1" applyAlignment="1">
      <alignment vertical="center"/>
    </xf>
    <xf numFmtId="44" fontId="3" fillId="5" borderId="1" xfId="1" applyFont="1" applyFill="1" applyBorder="1" applyAlignment="1">
      <alignment vertical="center"/>
    </xf>
    <xf numFmtId="44" fontId="3" fillId="5" borderId="1" xfId="0" applyNumberFormat="1" applyFont="1" applyFill="1" applyBorder="1" applyAlignment="1">
      <alignment vertical="center"/>
    </xf>
    <xf numFmtId="44" fontId="0" fillId="4" borderId="1" xfId="1" applyFont="1" applyFill="1" applyBorder="1" applyAlignment="1">
      <alignment vertical="center"/>
    </xf>
    <xf numFmtId="44" fontId="0" fillId="4" borderId="1" xfId="0" applyNumberFormat="1" applyFill="1" applyBorder="1" applyAlignment="1">
      <alignment vertical="center"/>
    </xf>
    <xf numFmtId="44" fontId="0" fillId="5" borderId="1" xfId="1" applyFont="1" applyFill="1" applyBorder="1" applyAlignment="1">
      <alignment vertical="center"/>
    </xf>
    <xf numFmtId="44" fontId="0" fillId="5" borderId="1" xfId="0" applyNumberFormat="1" applyFill="1" applyBorder="1" applyAlignment="1">
      <alignment vertical="center"/>
    </xf>
    <xf numFmtId="44" fontId="7" fillId="5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8" fillId="6" borderId="0" xfId="0" applyFont="1" applyFill="1"/>
    <xf numFmtId="0" fontId="3" fillId="4" borderId="0" xfId="0" applyFont="1" applyFill="1" applyAlignment="1">
      <alignment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colors>
    <mruColors>
      <color rgb="FFE5F3DE"/>
      <color rgb="FFC5E0B4"/>
      <color rgb="FF6EA9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9885441791413"/>
          <c:y val="9.4354148845166824E-2"/>
          <c:w val="0.87028789148520125"/>
          <c:h val="0.82831973847580431"/>
        </c:manualLayout>
      </c:layout>
      <c:lineChart>
        <c:grouping val="standar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Costo Speso Totale</c:v>
                </c:pt>
              </c:strCache>
            </c:strRef>
          </c:tx>
          <c:spPr>
            <a:ln w="22225" cap="rnd" cmpd="sng" algn="ctr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Grafici!$A$2:$A$8</c:f>
              <c:numCache>
                <c:formatCode>mmm\-yy</c:formatCode>
                <c:ptCount val="7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</c:numCache>
            </c:numRef>
          </c:cat>
          <c:val>
            <c:numRef>
              <c:f>Grafici!$B$2:$B$8</c:f>
              <c:numCache>
                <c:formatCode>_("€"* #,##0.00_);_("€"* \(#,##0.00\);_("€"* "-"??_);_(@_)</c:formatCode>
                <c:ptCount val="7"/>
                <c:pt idx="0">
                  <c:v>4530</c:v>
                </c:pt>
                <c:pt idx="1">
                  <c:v>20230</c:v>
                </c:pt>
                <c:pt idx="2">
                  <c:v>21590</c:v>
                </c:pt>
                <c:pt idx="3">
                  <c:v>15110</c:v>
                </c:pt>
                <c:pt idx="4">
                  <c:v>13830</c:v>
                </c:pt>
                <c:pt idx="5">
                  <c:v>6500</c:v>
                </c:pt>
                <c:pt idx="6">
                  <c:v>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3-EA41-8344-A75F4C39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0123599"/>
        <c:axId val="1120133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Grafici!$C$1</c15:sqref>
                        </c15:formulaRef>
                      </c:ext>
                    </c:extLst>
                    <c:strCache>
                      <c:ptCount val="1"/>
                      <c:pt idx="0">
                        <c:v>Costi Cumulativi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Grafici!$A$2:$A$8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45536</c:v>
                      </c:pt>
                      <c:pt idx="1">
                        <c:v>45566</c:v>
                      </c:pt>
                      <c:pt idx="2">
                        <c:v>45597</c:v>
                      </c:pt>
                      <c:pt idx="3">
                        <c:v>45627</c:v>
                      </c:pt>
                      <c:pt idx="4">
                        <c:v>45658</c:v>
                      </c:pt>
                      <c:pt idx="5">
                        <c:v>45689</c:v>
                      </c:pt>
                      <c:pt idx="6">
                        <c:v>45717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Grafici!$C$2:$C$8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7"/>
                      <c:pt idx="0">
                        <c:v>4530</c:v>
                      </c:pt>
                      <c:pt idx="1">
                        <c:v>24760</c:v>
                      </c:pt>
                      <c:pt idx="2">
                        <c:v>46350</c:v>
                      </c:pt>
                      <c:pt idx="3">
                        <c:v>61460</c:v>
                      </c:pt>
                      <c:pt idx="4">
                        <c:v>75290</c:v>
                      </c:pt>
                      <c:pt idx="5">
                        <c:v>81790</c:v>
                      </c:pt>
                      <c:pt idx="6">
                        <c:v>84180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D3-EA41-8344-A75F4C392AB9}"/>
                  </c:ext>
                </c:extLst>
              </c15:ser>
            </c15:filteredLineSeries>
          </c:ext>
        </c:extLst>
      </c:lineChart>
      <c:dateAx>
        <c:axId val="11201235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133199"/>
        <c:crosses val="autoZero"/>
        <c:auto val="1"/>
        <c:lblOffset val="100"/>
        <c:baseTimeUnit val="months"/>
      </c:dateAx>
      <c:valAx>
        <c:axId val="1120133199"/>
        <c:scaling>
          <c:orientation val="minMax"/>
        </c:scaling>
        <c:delete val="0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1235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Financial Explosion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Grafici!$C$1</c:f>
              <c:strCache>
                <c:ptCount val="1"/>
                <c:pt idx="0">
                  <c:v>Costi Cumulativi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Grafici!$A$2:$A$8</c:f>
              <c:numCache>
                <c:formatCode>mmm\-yy</c:formatCode>
                <c:ptCount val="7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</c:numCache>
            </c:numRef>
          </c:cat>
          <c:val>
            <c:numRef>
              <c:f>Grafici!$C$2:$C$8</c:f>
              <c:numCache>
                <c:formatCode>_("€"* #,##0.00_);_("€"* \(#,##0.00\);_("€"* "-"??_);_(@_)</c:formatCode>
                <c:ptCount val="7"/>
                <c:pt idx="0">
                  <c:v>4530</c:v>
                </c:pt>
                <c:pt idx="1">
                  <c:v>24760</c:v>
                </c:pt>
                <c:pt idx="2">
                  <c:v>46350</c:v>
                </c:pt>
                <c:pt idx="3">
                  <c:v>61460</c:v>
                </c:pt>
                <c:pt idx="4">
                  <c:v>75290</c:v>
                </c:pt>
                <c:pt idx="5">
                  <c:v>81790</c:v>
                </c:pt>
                <c:pt idx="6">
                  <c:v>84180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9-E14D-9C5D-F7979609FAC1}"/>
            </c:ext>
          </c:extLst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 Finanziamento Totale 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numRef>
              <c:f>Grafici!$A$2:$A$8</c:f>
              <c:numCache>
                <c:formatCode>mmm\-yy</c:formatCode>
                <c:ptCount val="7"/>
                <c:pt idx="0">
                  <c:v>45536</c:v>
                </c:pt>
                <c:pt idx="1">
                  <c:v>45566</c:v>
                </c:pt>
                <c:pt idx="2">
                  <c:v>45597</c:v>
                </c:pt>
                <c:pt idx="3">
                  <c:v>45627</c:v>
                </c:pt>
                <c:pt idx="4">
                  <c:v>45658</c:v>
                </c:pt>
                <c:pt idx="5">
                  <c:v>45689</c:v>
                </c:pt>
                <c:pt idx="6">
                  <c:v>45717</c:v>
                </c:pt>
              </c:numCache>
            </c:numRef>
          </c:cat>
          <c:val>
            <c:numRef>
              <c:f>Grafici!$E$2:$E$8</c:f>
              <c:numCache>
                <c:formatCode>_("€"* #,##0.00_);_("€"* \(#,##0.00\);_("€"* "-"??_);_(@_)</c:formatCode>
                <c:ptCount val="7"/>
                <c:pt idx="0">
                  <c:v>182244.1</c:v>
                </c:pt>
                <c:pt idx="1">
                  <c:v>182244.1</c:v>
                </c:pt>
                <c:pt idx="2">
                  <c:v>182244.1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9-E14D-9C5D-F7979609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156031"/>
        <c:axId val="1614146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Grafici!$B$1</c15:sqref>
                        </c15:formulaRef>
                      </c:ext>
                    </c:extLst>
                    <c:strCache>
                      <c:ptCount val="1"/>
                      <c:pt idx="0">
                        <c:v>Costo Speso Totale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54000"/>
                      </a:schemeClr>
                    </a:solidFill>
                    <a:ln w="9525">
                      <a:solidFill>
                        <a:schemeClr val="accent6">
                          <a:tint val="54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Grafici!$A$2:$A$8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45536</c:v>
                      </c:pt>
                      <c:pt idx="1">
                        <c:v>45566</c:v>
                      </c:pt>
                      <c:pt idx="2">
                        <c:v>45597</c:v>
                      </c:pt>
                      <c:pt idx="3">
                        <c:v>45627</c:v>
                      </c:pt>
                      <c:pt idx="4">
                        <c:v>45658</c:v>
                      </c:pt>
                      <c:pt idx="5">
                        <c:v>45689</c:v>
                      </c:pt>
                      <c:pt idx="6">
                        <c:v>45717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Grafici!$B$2:$B$8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7"/>
                      <c:pt idx="0">
                        <c:v>4530</c:v>
                      </c:pt>
                      <c:pt idx="1">
                        <c:v>20230</c:v>
                      </c:pt>
                      <c:pt idx="2">
                        <c:v>21590</c:v>
                      </c:pt>
                      <c:pt idx="3">
                        <c:v>15110</c:v>
                      </c:pt>
                      <c:pt idx="4">
                        <c:v>13830</c:v>
                      </c:pt>
                      <c:pt idx="5">
                        <c:v>6500</c:v>
                      </c:pt>
                      <c:pt idx="6">
                        <c:v>2390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49-E14D-9C5D-F7979609FA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Grafici!$D$1</c15:sqref>
                        </c15:formulaRef>
                      </c:ext>
                    </c:extLst>
                    <c:strCache>
                      <c:ptCount val="1"/>
                      <c:pt idx="0">
                        <c:v> Transfers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Grafici!$A$2:$A$8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45536</c:v>
                      </c:pt>
                      <c:pt idx="1">
                        <c:v>45566</c:v>
                      </c:pt>
                      <c:pt idx="2">
                        <c:v>45597</c:v>
                      </c:pt>
                      <c:pt idx="3">
                        <c:v>45627</c:v>
                      </c:pt>
                      <c:pt idx="4">
                        <c:v>45658</c:v>
                      </c:pt>
                      <c:pt idx="5">
                        <c:v>45689</c:v>
                      </c:pt>
                      <c:pt idx="6">
                        <c:v>45717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Grafici!$D$2:$D$8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7"/>
                      <c:pt idx="0">
                        <c:v>182244.1</c:v>
                      </c:pt>
                      <c:pt idx="3">
                        <c:v>67755.899999999994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49-E14D-9C5D-F7979609FA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Grafici!$F$1</c15:sqref>
                        </c15:formulaRef>
                      </c:ext>
                    </c:extLst>
                    <c:strCache>
                      <c:ptCount val="1"/>
                      <c:pt idx="0">
                        <c:v>Disponibilità Liquida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shade val="53000"/>
                      </a:schemeClr>
                    </a:solidFill>
                    <a:ln w="9525">
                      <a:solidFill>
                        <a:schemeClr val="accent6">
                          <a:shade val="53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Grafici!$A$2:$A$8</c15:sqref>
                        </c15:formulaRef>
                      </c:ext>
                    </c:extLst>
                    <c:numCache>
                      <c:formatCode>mmm\-yy</c:formatCode>
                      <c:ptCount val="7"/>
                      <c:pt idx="0">
                        <c:v>45536</c:v>
                      </c:pt>
                      <c:pt idx="1">
                        <c:v>45566</c:v>
                      </c:pt>
                      <c:pt idx="2">
                        <c:v>45597</c:v>
                      </c:pt>
                      <c:pt idx="3">
                        <c:v>45627</c:v>
                      </c:pt>
                      <c:pt idx="4">
                        <c:v>45658</c:v>
                      </c:pt>
                      <c:pt idx="5">
                        <c:v>45689</c:v>
                      </c:pt>
                      <c:pt idx="6">
                        <c:v>45717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Grafici!$F$2:$F$8</c15:sqref>
                        </c15:formulaRef>
                      </c:ext>
                    </c:extLst>
                    <c:numCache>
                      <c:formatCode>_("€"* #,##0.00_);_("€"* \(#,##0.00\);_("€"* "-"??_);_(@_)</c:formatCode>
                      <c:ptCount val="7"/>
                      <c:pt idx="0">
                        <c:v>177714.1</c:v>
                      </c:pt>
                      <c:pt idx="1">
                        <c:v>157484.1</c:v>
                      </c:pt>
                      <c:pt idx="2">
                        <c:v>135894.1</c:v>
                      </c:pt>
                      <c:pt idx="3">
                        <c:v>188540</c:v>
                      </c:pt>
                      <c:pt idx="4">
                        <c:v>174710</c:v>
                      </c:pt>
                      <c:pt idx="5">
                        <c:v>168210</c:v>
                      </c:pt>
                      <c:pt idx="6">
                        <c:v>165820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49-E14D-9C5D-F7979609FAC1}"/>
                  </c:ext>
                </c:extLst>
              </c15:ser>
            </c15:filteredLineSeries>
          </c:ext>
        </c:extLst>
      </c:lineChart>
      <c:dateAx>
        <c:axId val="16141560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4146911"/>
        <c:crosses val="autoZero"/>
        <c:auto val="1"/>
        <c:lblOffset val="100"/>
        <c:baseTimeUnit val="months"/>
      </c:dateAx>
      <c:valAx>
        <c:axId val="16141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415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8</xdr:row>
      <xdr:rowOff>163830</xdr:rowOff>
    </xdr:from>
    <xdr:to>
      <xdr:col>7</xdr:col>
      <xdr:colOff>815340</xdr:colOff>
      <xdr:row>31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2FE23E-169A-1DB1-5A5F-BAE569CF9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8</xdr:row>
      <xdr:rowOff>171450</xdr:rowOff>
    </xdr:from>
    <xdr:to>
      <xdr:col>14</xdr:col>
      <xdr:colOff>438150</xdr:colOff>
      <xdr:row>31</xdr:row>
      <xdr:rowOff>38100</xdr:rowOff>
    </xdr:to>
    <xdr:graphicFrame macro="">
      <xdr:nvGraphicFramePr>
        <xdr:cNvPr id="24" name="Grafico 21">
          <a:extLst>
            <a:ext uri="{FF2B5EF4-FFF2-40B4-BE49-F238E27FC236}">
              <a16:creationId xmlns:a16="http://schemas.microsoft.com/office/drawing/2014/main" id="{04C78B61-76F6-9E14-F9A4-6D90161E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alerno-my.sharepoint.com/personal/r_spagnuolo6_studenti_unisa_it/Documents/Management/C10_Gantt_Chart.xlsx" TargetMode="External"/><Relationship Id="rId1" Type="http://schemas.openxmlformats.org/officeDocument/2006/relationships/externalLinkPath" Target="https://unisalerno-my.sharepoint.com/personal/r_spagnuolo6_studenti_unisa_it/Documents/Management/C10_Gantt_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NTT"/>
      <sheetName val="Settings"/>
      <sheetName val="Holidays"/>
    </sheetNames>
    <sheetDataSet>
      <sheetData sheetId="0"/>
      <sheetData sheetId="1">
        <row r="3">
          <cell r="C3" t="str">
            <v>0000011</v>
          </cell>
        </row>
      </sheetData>
      <sheetData sheetId="2">
        <row r="3">
          <cell r="A3">
            <v>45651</v>
          </cell>
        </row>
        <row r="4">
          <cell r="A4">
            <v>45658</v>
          </cell>
        </row>
        <row r="5">
          <cell r="A5">
            <v>45652</v>
          </cell>
        </row>
        <row r="6">
          <cell r="A6">
            <v>45634</v>
          </cell>
        </row>
        <row r="7">
          <cell r="A7">
            <v>45663</v>
          </cell>
        </row>
        <row r="8">
          <cell r="A8">
            <v>45597</v>
          </cell>
        </row>
      </sheetData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298F-5597-884E-9361-4CFA1B89B986}">
  <dimension ref="A1:G199"/>
  <sheetViews>
    <sheetView tabSelected="1" zoomScale="118" zoomScaleNormal="113" workbookViewId="0">
      <pane xSplit="1" topLeftCell="B1" activePane="topRight" state="frozen"/>
      <selection pane="topRight" activeCell="C3" sqref="C3"/>
    </sheetView>
  </sheetViews>
  <sheetFormatPr baseColWidth="10" defaultColWidth="10.83203125" defaultRowHeight="16" x14ac:dyDescent="0.2"/>
  <cols>
    <col min="1" max="4" width="37.5" style="1" customWidth="1"/>
    <col min="5" max="5" width="17" style="1" customWidth="1"/>
    <col min="6" max="16384" width="10.83203125" style="1"/>
  </cols>
  <sheetData>
    <row r="1" spans="1:7" ht="96" customHeight="1" x14ac:dyDescent="0.2">
      <c r="A1" s="47" t="e" vm="1">
        <v>#VALUE!</v>
      </c>
      <c r="B1" s="48" t="s">
        <v>121</v>
      </c>
      <c r="C1" s="48"/>
      <c r="D1" s="48"/>
      <c r="E1" s="48"/>
      <c r="F1" s="48"/>
      <c r="G1" s="48"/>
    </row>
    <row r="2" spans="1:7" ht="24" customHeight="1" x14ac:dyDescent="0.2">
      <c r="A2" s="47"/>
      <c r="B2" s="49" t="s">
        <v>120</v>
      </c>
      <c r="C2" s="49"/>
      <c r="D2" s="49"/>
      <c r="E2" s="49"/>
      <c r="F2" s="49"/>
      <c r="G2" s="49"/>
    </row>
    <row r="4" spans="1:7" x14ac:dyDescent="0.2">
      <c r="A4" s="1" t="s">
        <v>0</v>
      </c>
    </row>
    <row r="5" spans="1:7" x14ac:dyDescent="0.2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</row>
    <row r="6" spans="1:7" ht="17" x14ac:dyDescent="0.2">
      <c r="A6" s="8" t="s">
        <v>6</v>
      </c>
      <c r="B6" s="9">
        <v>45551</v>
      </c>
      <c r="C6" s="9">
        <v>45568</v>
      </c>
      <c r="D6" s="8">
        <v>105</v>
      </c>
      <c r="E6" s="10">
        <v>2200</v>
      </c>
      <c r="F6" s="1" t="s">
        <v>7</v>
      </c>
    </row>
    <row r="7" spans="1:7" ht="34" x14ac:dyDescent="0.2">
      <c r="A7" s="11" t="s">
        <v>8</v>
      </c>
      <c r="B7" s="12">
        <v>45576</v>
      </c>
      <c r="C7" s="12">
        <v>45576</v>
      </c>
      <c r="D7" s="11">
        <v>2</v>
      </c>
      <c r="E7" s="13">
        <f t="shared" ref="E7" si="0">D7*20</f>
        <v>40</v>
      </c>
      <c r="F7" s="1" t="s">
        <v>7</v>
      </c>
    </row>
    <row r="8" spans="1:7" ht="17" x14ac:dyDescent="0.2">
      <c r="A8" s="3"/>
      <c r="B8" s="4"/>
      <c r="C8" s="4" t="s">
        <v>9</v>
      </c>
      <c r="D8" s="3">
        <f>SUM(D6:D7)</f>
        <v>107</v>
      </c>
      <c r="E8" s="2">
        <f>SUM(E6:E7)</f>
        <v>2240</v>
      </c>
    </row>
    <row r="10" spans="1:7" x14ac:dyDescent="0.2">
      <c r="A10" s="1" t="s">
        <v>10</v>
      </c>
    </row>
    <row r="11" spans="1:7" x14ac:dyDescent="0.2">
      <c r="A11" s="19" t="s">
        <v>1</v>
      </c>
      <c r="B11" s="19" t="s">
        <v>2</v>
      </c>
      <c r="C11" s="19" t="s">
        <v>3</v>
      </c>
      <c r="D11" s="19" t="s">
        <v>4</v>
      </c>
      <c r="E11" s="19" t="s">
        <v>5</v>
      </c>
    </row>
    <row r="12" spans="1:7" x14ac:dyDescent="0.2">
      <c r="A12" s="14" t="s">
        <v>11</v>
      </c>
      <c r="B12" s="9">
        <v>45555</v>
      </c>
      <c r="C12" s="9">
        <v>45558</v>
      </c>
      <c r="D12" s="8">
        <v>13</v>
      </c>
      <c r="E12" s="10">
        <f>D12*20</f>
        <v>260</v>
      </c>
    </row>
    <row r="13" spans="1:7" x14ac:dyDescent="0.2">
      <c r="A13" s="18" t="s">
        <v>12</v>
      </c>
      <c r="B13" s="12">
        <v>45559</v>
      </c>
      <c r="C13" s="12">
        <v>45560</v>
      </c>
      <c r="D13" s="11">
        <v>14</v>
      </c>
      <c r="E13" s="13">
        <v>280</v>
      </c>
    </row>
    <row r="14" spans="1:7" x14ac:dyDescent="0.2">
      <c r="A14" s="14" t="s">
        <v>13</v>
      </c>
      <c r="B14" s="9">
        <v>45561</v>
      </c>
      <c r="C14" s="9">
        <v>45561</v>
      </c>
      <c r="D14" s="8">
        <v>4</v>
      </c>
      <c r="E14" s="10">
        <f>D14*20</f>
        <v>80</v>
      </c>
    </row>
    <row r="15" spans="1:7" x14ac:dyDescent="0.2">
      <c r="C15" s="1" t="s">
        <v>9</v>
      </c>
      <c r="D15" s="1">
        <f>SUM(D12:D14)</f>
        <v>31</v>
      </c>
      <c r="E15" s="2">
        <f>SUM(E12:E14)</f>
        <v>620</v>
      </c>
      <c r="F15" s="1" t="s">
        <v>7</v>
      </c>
    </row>
    <row r="17" spans="1:6" x14ac:dyDescent="0.2">
      <c r="A17" s="1" t="s">
        <v>14</v>
      </c>
    </row>
    <row r="18" spans="1:6" x14ac:dyDescent="0.2">
      <c r="A18" s="7" t="s">
        <v>1</v>
      </c>
      <c r="B18" s="7" t="s">
        <v>2</v>
      </c>
      <c r="C18" s="7" t="s">
        <v>3</v>
      </c>
      <c r="D18" s="7" t="s">
        <v>4</v>
      </c>
      <c r="E18" s="7" t="s">
        <v>5</v>
      </c>
    </row>
    <row r="19" spans="1:6" x14ac:dyDescent="0.2">
      <c r="A19" s="14" t="s">
        <v>15</v>
      </c>
      <c r="B19" s="9">
        <v>45555</v>
      </c>
      <c r="C19" s="9">
        <v>45559</v>
      </c>
      <c r="D19" s="8">
        <v>13</v>
      </c>
      <c r="E19" s="10">
        <v>260</v>
      </c>
    </row>
    <row r="20" spans="1:6" x14ac:dyDescent="0.2">
      <c r="A20" s="18" t="s">
        <v>16</v>
      </c>
      <c r="B20" s="12">
        <v>45560</v>
      </c>
      <c r="C20" s="12">
        <v>45562</v>
      </c>
      <c r="D20" s="11">
        <v>10</v>
      </c>
      <c r="E20" s="13">
        <v>200</v>
      </c>
    </row>
    <row r="21" spans="1:6" x14ac:dyDescent="0.2">
      <c r="A21" s="14" t="s">
        <v>17</v>
      </c>
      <c r="B21" s="9">
        <v>45559</v>
      </c>
      <c r="C21" s="9">
        <v>45559</v>
      </c>
      <c r="D21" s="8">
        <v>5</v>
      </c>
      <c r="E21" s="10">
        <v>100</v>
      </c>
    </row>
    <row r="22" spans="1:6" ht="17" x14ac:dyDescent="0.2">
      <c r="A22" s="11" t="s">
        <v>18</v>
      </c>
      <c r="B22" s="12">
        <v>45560</v>
      </c>
      <c r="C22" s="12">
        <v>45560</v>
      </c>
      <c r="D22" s="11">
        <v>6</v>
      </c>
      <c r="E22" s="13">
        <v>120</v>
      </c>
    </row>
    <row r="23" spans="1:6" x14ac:dyDescent="0.2">
      <c r="C23" s="1" t="s">
        <v>9</v>
      </c>
      <c r="D23" s="1">
        <f>SUM(D19:D22)</f>
        <v>34</v>
      </c>
      <c r="E23" s="2">
        <f>SUM(E19:E22)</f>
        <v>680</v>
      </c>
      <c r="F23" s="1" t="s">
        <v>7</v>
      </c>
    </row>
    <row r="25" spans="1:6" x14ac:dyDescent="0.2">
      <c r="A25" s="1" t="s">
        <v>19</v>
      </c>
    </row>
    <row r="26" spans="1:6" x14ac:dyDescent="0.2">
      <c r="A26" s="19" t="s">
        <v>1</v>
      </c>
      <c r="B26" s="19" t="s">
        <v>2</v>
      </c>
      <c r="C26" s="19" t="s">
        <v>3</v>
      </c>
      <c r="D26" s="19" t="s">
        <v>4</v>
      </c>
      <c r="E26" s="19" t="s">
        <v>5</v>
      </c>
    </row>
    <row r="27" spans="1:6" x14ac:dyDescent="0.2">
      <c r="A27" s="14" t="s">
        <v>20</v>
      </c>
      <c r="B27" s="9">
        <v>45572</v>
      </c>
      <c r="C27" s="9">
        <v>45572</v>
      </c>
      <c r="D27" s="8">
        <v>10</v>
      </c>
      <c r="E27" s="10">
        <v>200</v>
      </c>
      <c r="F27" s="1" t="s">
        <v>7</v>
      </c>
    </row>
    <row r="28" spans="1:6" x14ac:dyDescent="0.2">
      <c r="A28" s="18" t="s">
        <v>21</v>
      </c>
      <c r="B28" s="27">
        <v>45716</v>
      </c>
      <c r="C28" s="27">
        <v>45723</v>
      </c>
      <c r="D28" s="18">
        <v>82</v>
      </c>
      <c r="E28" s="13">
        <v>1640</v>
      </c>
      <c r="F28" s="1" t="s">
        <v>22</v>
      </c>
    </row>
    <row r="29" spans="1:6" x14ac:dyDescent="0.2">
      <c r="C29" s="1" t="s">
        <v>9</v>
      </c>
      <c r="D29" s="1">
        <f>SUM(D27:D28)</f>
        <v>92</v>
      </c>
      <c r="E29" s="2">
        <f>SUM(E27:E28)</f>
        <v>1840</v>
      </c>
    </row>
    <row r="31" spans="1:6" x14ac:dyDescent="0.2">
      <c r="A31" s="1" t="s">
        <v>23</v>
      </c>
    </row>
    <row r="32" spans="1:6" x14ac:dyDescent="0.2">
      <c r="A32" s="19" t="s">
        <v>1</v>
      </c>
      <c r="B32" s="19" t="s">
        <v>2</v>
      </c>
      <c r="C32" s="19" t="s">
        <v>3</v>
      </c>
      <c r="D32" s="19" t="s">
        <v>4</v>
      </c>
      <c r="E32" s="19" t="s">
        <v>5</v>
      </c>
    </row>
    <row r="33" spans="1:6" x14ac:dyDescent="0.2">
      <c r="A33" s="14" t="s">
        <v>24</v>
      </c>
      <c r="B33" s="9">
        <v>45565</v>
      </c>
      <c r="C33" s="9">
        <v>45568</v>
      </c>
      <c r="D33" s="8">
        <v>9</v>
      </c>
      <c r="E33" s="10">
        <v>180</v>
      </c>
      <c r="F33" s="1" t="s">
        <v>7</v>
      </c>
    </row>
    <row r="34" spans="1:6" ht="17" x14ac:dyDescent="0.2">
      <c r="A34" s="11" t="s">
        <v>25</v>
      </c>
      <c r="B34" s="12">
        <v>45593</v>
      </c>
      <c r="C34" s="12">
        <v>45625</v>
      </c>
      <c r="D34" s="11">
        <v>4</v>
      </c>
      <c r="E34" s="13">
        <v>80</v>
      </c>
      <c r="F34" s="1" t="s">
        <v>7</v>
      </c>
    </row>
    <row r="35" spans="1:6" x14ac:dyDescent="0.2">
      <c r="C35" s="1" t="s">
        <v>9</v>
      </c>
      <c r="D35" s="1">
        <f>SUM(D33:D34)</f>
        <v>13</v>
      </c>
      <c r="E35" s="2">
        <f>SUM(E33:E34)</f>
        <v>260</v>
      </c>
    </row>
    <row r="36" spans="1:6" x14ac:dyDescent="0.2">
      <c r="A36" s="1" t="s">
        <v>26</v>
      </c>
    </row>
    <row r="37" spans="1:6" x14ac:dyDescent="0.2">
      <c r="A37" s="19" t="s">
        <v>1</v>
      </c>
      <c r="B37" s="19" t="s">
        <v>2</v>
      </c>
      <c r="C37" s="19" t="s">
        <v>3</v>
      </c>
      <c r="D37" s="19" t="s">
        <v>4</v>
      </c>
      <c r="E37" s="19" t="s">
        <v>5</v>
      </c>
    </row>
    <row r="38" spans="1:6" x14ac:dyDescent="0.2">
      <c r="A38" s="14" t="s">
        <v>27</v>
      </c>
      <c r="B38" s="9">
        <v>45565</v>
      </c>
      <c r="C38" s="9">
        <v>45574</v>
      </c>
      <c r="D38" s="8">
        <v>42</v>
      </c>
      <c r="E38" s="10">
        <f>D38*20</f>
        <v>840</v>
      </c>
      <c r="F38" s="1" t="s">
        <v>7</v>
      </c>
    </row>
    <row r="39" spans="1:6" ht="34" x14ac:dyDescent="0.2">
      <c r="A39" s="11" t="s">
        <v>28</v>
      </c>
      <c r="B39" s="12">
        <v>45576</v>
      </c>
      <c r="C39" s="12">
        <v>45576</v>
      </c>
      <c r="D39" s="11">
        <v>2</v>
      </c>
      <c r="E39" s="13">
        <f>D39*20</f>
        <v>40</v>
      </c>
      <c r="F39" s="1" t="s">
        <v>7</v>
      </c>
    </row>
    <row r="40" spans="1:6" x14ac:dyDescent="0.2">
      <c r="C40" s="1" t="s">
        <v>9</v>
      </c>
      <c r="D40" s="1">
        <f>SUM(D38:D39)</f>
        <v>44</v>
      </c>
      <c r="E40" s="2">
        <f>SUM(E38:E39)</f>
        <v>880</v>
      </c>
    </row>
    <row r="41" spans="1:6" x14ac:dyDescent="0.2">
      <c r="A41" s="1" t="s">
        <v>29</v>
      </c>
    </row>
    <row r="42" spans="1:6" x14ac:dyDescent="0.2">
      <c r="A42" s="7" t="s">
        <v>1</v>
      </c>
      <c r="B42" s="7" t="s">
        <v>2</v>
      </c>
      <c r="C42" s="7" t="s">
        <v>3</v>
      </c>
      <c r="D42" s="7" t="s">
        <v>4</v>
      </c>
      <c r="E42" s="7" t="s">
        <v>5</v>
      </c>
    </row>
    <row r="43" spans="1:6" ht="17" x14ac:dyDescent="0.2">
      <c r="A43" s="15" t="s">
        <v>30</v>
      </c>
      <c r="B43" s="9">
        <v>45566</v>
      </c>
      <c r="C43" s="9">
        <v>45569</v>
      </c>
      <c r="D43" s="8">
        <v>15</v>
      </c>
      <c r="E43" s="10">
        <f t="shared" ref="E43:E44" si="1">D43*20</f>
        <v>300</v>
      </c>
      <c r="F43" s="1" t="s">
        <v>7</v>
      </c>
    </row>
    <row r="44" spans="1:6" ht="17" x14ac:dyDescent="0.2">
      <c r="A44" s="16" t="s">
        <v>31</v>
      </c>
      <c r="B44" s="12">
        <v>45572</v>
      </c>
      <c r="C44" s="12">
        <v>45574</v>
      </c>
      <c r="D44" s="11">
        <v>9</v>
      </c>
      <c r="E44" s="13">
        <f t="shared" si="1"/>
        <v>180</v>
      </c>
      <c r="F44" s="1" t="s">
        <v>7</v>
      </c>
    </row>
    <row r="45" spans="1:6" ht="34" x14ac:dyDescent="0.2">
      <c r="A45" s="15" t="s">
        <v>32</v>
      </c>
      <c r="B45" s="9">
        <v>45576</v>
      </c>
      <c r="C45" s="9">
        <v>45576</v>
      </c>
      <c r="D45" s="8">
        <v>2</v>
      </c>
      <c r="E45" s="10">
        <v>40</v>
      </c>
      <c r="F45" s="1" t="s">
        <v>7</v>
      </c>
    </row>
    <row r="46" spans="1:6" x14ac:dyDescent="0.2">
      <c r="C46" s="1" t="s">
        <v>33</v>
      </c>
      <c r="D46" s="1">
        <f>SUM(D43:D45)</f>
        <v>26</v>
      </c>
      <c r="E46" s="2">
        <f>SUM(E43:E45)</f>
        <v>520</v>
      </c>
    </row>
    <row r="48" spans="1:6" x14ac:dyDescent="0.2">
      <c r="A48" s="1" t="s">
        <v>34</v>
      </c>
    </row>
    <row r="49" spans="1:6" x14ac:dyDescent="0.2">
      <c r="A49" s="7" t="s">
        <v>1</v>
      </c>
      <c r="B49" s="7" t="s">
        <v>2</v>
      </c>
      <c r="C49" s="7" t="s">
        <v>3</v>
      </c>
      <c r="D49" s="7" t="s">
        <v>4</v>
      </c>
      <c r="E49" s="7" t="s">
        <v>5</v>
      </c>
    </row>
    <row r="50" spans="1:6" ht="17" x14ac:dyDescent="0.2">
      <c r="A50" s="15" t="s">
        <v>35</v>
      </c>
      <c r="B50" s="9">
        <v>45567</v>
      </c>
      <c r="C50" s="9">
        <v>45574</v>
      </c>
      <c r="D50" s="8">
        <v>11</v>
      </c>
      <c r="E50" s="10">
        <f t="shared" ref="E50:E51" si="2">D50*20</f>
        <v>220</v>
      </c>
    </row>
    <row r="51" spans="1:6" ht="17" x14ac:dyDescent="0.2">
      <c r="A51" s="16" t="s">
        <v>36</v>
      </c>
      <c r="B51" s="12">
        <v>45576</v>
      </c>
      <c r="C51" s="12">
        <v>45576</v>
      </c>
      <c r="D51" s="11">
        <v>4</v>
      </c>
      <c r="E51" s="13">
        <f t="shared" si="2"/>
        <v>80</v>
      </c>
    </row>
    <row r="52" spans="1:6" x14ac:dyDescent="0.2">
      <c r="C52" s="1" t="s">
        <v>33</v>
      </c>
      <c r="D52" s="1">
        <f>SUM(D50:D51)</f>
        <v>15</v>
      </c>
      <c r="E52" s="2">
        <f>SUM(E50:E51)</f>
        <v>300</v>
      </c>
      <c r="F52" s="1" t="s">
        <v>7</v>
      </c>
    </row>
    <row r="54" spans="1:6" x14ac:dyDescent="0.2">
      <c r="A54" s="1" t="s">
        <v>37</v>
      </c>
    </row>
    <row r="55" spans="1:6" x14ac:dyDescent="0.2">
      <c r="A55" s="19" t="s">
        <v>1</v>
      </c>
      <c r="B55" s="19" t="s">
        <v>2</v>
      </c>
      <c r="C55" s="19" t="s">
        <v>3</v>
      </c>
      <c r="D55" s="19" t="s">
        <v>4</v>
      </c>
      <c r="E55" s="19" t="s">
        <v>5</v>
      </c>
    </row>
    <row r="56" spans="1:6" ht="17" x14ac:dyDescent="0.2">
      <c r="A56" s="15" t="s">
        <v>38</v>
      </c>
      <c r="B56" s="9">
        <v>45572</v>
      </c>
      <c r="C56" s="9">
        <v>45573</v>
      </c>
      <c r="D56" s="8">
        <v>6</v>
      </c>
      <c r="E56" s="10">
        <f t="shared" ref="E56:E57" si="3">D56*20</f>
        <v>120</v>
      </c>
    </row>
    <row r="57" spans="1:6" ht="17" x14ac:dyDescent="0.2">
      <c r="A57" s="16" t="s">
        <v>39</v>
      </c>
      <c r="B57" s="12">
        <v>45576</v>
      </c>
      <c r="C57" s="12">
        <v>45576</v>
      </c>
      <c r="D57" s="11">
        <v>3</v>
      </c>
      <c r="E57" s="13">
        <f t="shared" si="3"/>
        <v>60</v>
      </c>
    </row>
    <row r="58" spans="1:6" x14ac:dyDescent="0.2">
      <c r="C58" s="1" t="s">
        <v>33</v>
      </c>
      <c r="D58" s="1">
        <f>SUM(D56:D57)</f>
        <v>9</v>
      </c>
      <c r="E58" s="2">
        <f>SUM(E56:E57)</f>
        <v>180</v>
      </c>
      <c r="F58" s="1" t="s">
        <v>7</v>
      </c>
    </row>
    <row r="60" spans="1:6" x14ac:dyDescent="0.2">
      <c r="A60" s="1" t="s">
        <v>40</v>
      </c>
    </row>
    <row r="61" spans="1:6" x14ac:dyDescent="0.2">
      <c r="A61" s="7" t="s">
        <v>1</v>
      </c>
      <c r="B61" s="7" t="s">
        <v>2</v>
      </c>
      <c r="C61" s="7" t="s">
        <v>3</v>
      </c>
      <c r="D61" s="7" t="s">
        <v>4</v>
      </c>
      <c r="E61" s="7" t="s">
        <v>5</v>
      </c>
    </row>
    <row r="62" spans="1:6" ht="17" x14ac:dyDescent="0.2">
      <c r="A62" s="15" t="s">
        <v>41</v>
      </c>
      <c r="B62" s="9">
        <v>45574</v>
      </c>
      <c r="C62" s="9">
        <v>45576</v>
      </c>
      <c r="D62" s="8">
        <v>19</v>
      </c>
      <c r="E62" s="10">
        <f t="shared" ref="E62:E63" si="4">D62*20</f>
        <v>380</v>
      </c>
    </row>
    <row r="63" spans="1:6" ht="17" x14ac:dyDescent="0.2">
      <c r="A63" s="16" t="s">
        <v>42</v>
      </c>
      <c r="B63" s="12">
        <v>45576</v>
      </c>
      <c r="C63" s="12">
        <v>45579</v>
      </c>
      <c r="D63" s="11">
        <v>4</v>
      </c>
      <c r="E63" s="13">
        <f t="shared" si="4"/>
        <v>80</v>
      </c>
    </row>
    <row r="64" spans="1:6" x14ac:dyDescent="0.2">
      <c r="C64" s="1" t="s">
        <v>9</v>
      </c>
      <c r="D64" s="1">
        <f>SUM(D62:D63)</f>
        <v>23</v>
      </c>
      <c r="E64" s="2">
        <f t="shared" ref="E64" si="5">SUM(E62:E63)</f>
        <v>460</v>
      </c>
      <c r="F64" s="1" t="s">
        <v>7</v>
      </c>
    </row>
    <row r="65" spans="1:6" x14ac:dyDescent="0.2">
      <c r="E65" s="2"/>
    </row>
    <row r="66" spans="1:6" x14ac:dyDescent="0.2">
      <c r="A66" s="1" t="s">
        <v>43</v>
      </c>
    </row>
    <row r="67" spans="1:6" x14ac:dyDescent="0.2">
      <c r="A67" s="7" t="s">
        <v>1</v>
      </c>
      <c r="B67" s="7" t="s">
        <v>2</v>
      </c>
      <c r="C67" s="7" t="s">
        <v>3</v>
      </c>
      <c r="D67" s="7" t="s">
        <v>4</v>
      </c>
      <c r="E67" s="7" t="s">
        <v>5</v>
      </c>
    </row>
    <row r="68" spans="1:6" ht="34" x14ac:dyDescent="0.2">
      <c r="A68" s="15" t="s">
        <v>44</v>
      </c>
      <c r="B68" s="9">
        <v>45579</v>
      </c>
      <c r="C68" s="9">
        <v>45579</v>
      </c>
      <c r="D68" s="8">
        <v>8</v>
      </c>
      <c r="E68" s="10">
        <f t="shared" ref="E68:E69" si="6">D68*20</f>
        <v>160</v>
      </c>
    </row>
    <row r="69" spans="1:6" ht="34" x14ac:dyDescent="0.2">
      <c r="A69" s="16" t="s">
        <v>45</v>
      </c>
      <c r="B69" s="12">
        <v>45580</v>
      </c>
      <c r="C69" s="12">
        <v>45580</v>
      </c>
      <c r="D69" s="11">
        <v>8</v>
      </c>
      <c r="E69" s="13">
        <f t="shared" si="6"/>
        <v>160</v>
      </c>
    </row>
    <row r="70" spans="1:6" ht="17" x14ac:dyDescent="0.2">
      <c r="A70" s="15" t="s">
        <v>46</v>
      </c>
      <c r="B70" s="20">
        <v>45581</v>
      </c>
      <c r="C70" s="20">
        <v>45581</v>
      </c>
      <c r="D70" s="14">
        <v>2</v>
      </c>
      <c r="E70" s="10">
        <v>40</v>
      </c>
    </row>
    <row r="71" spans="1:6" x14ac:dyDescent="0.2">
      <c r="C71" s="1" t="s">
        <v>33</v>
      </c>
      <c r="D71" s="1">
        <f t="shared" ref="D71" si="7">SUM(D68:D70)</f>
        <v>18</v>
      </c>
      <c r="E71" s="2">
        <f>SUM(E68:E70)</f>
        <v>360</v>
      </c>
      <c r="F71" s="1" t="s">
        <v>7</v>
      </c>
    </row>
    <row r="72" spans="1:6" x14ac:dyDescent="0.2">
      <c r="E72" s="2"/>
    </row>
    <row r="73" spans="1:6" x14ac:dyDescent="0.2">
      <c r="A73" s="1" t="s">
        <v>47</v>
      </c>
      <c r="E73" s="2"/>
    </row>
    <row r="74" spans="1:6" x14ac:dyDescent="0.2">
      <c r="A74" s="19" t="s">
        <v>1</v>
      </c>
      <c r="B74" s="19" t="s">
        <v>2</v>
      </c>
      <c r="C74" s="19" t="s">
        <v>3</v>
      </c>
      <c r="D74" s="19" t="s">
        <v>4</v>
      </c>
      <c r="E74" s="19" t="s">
        <v>5</v>
      </c>
    </row>
    <row r="75" spans="1:6" ht="17" x14ac:dyDescent="0.2">
      <c r="A75" s="15" t="s">
        <v>48</v>
      </c>
      <c r="B75" s="9">
        <v>45581</v>
      </c>
      <c r="C75" s="9">
        <v>45582</v>
      </c>
      <c r="D75" s="8">
        <v>19</v>
      </c>
      <c r="E75" s="10">
        <v>380</v>
      </c>
      <c r="F75" s="1" t="s">
        <v>7</v>
      </c>
    </row>
    <row r="76" spans="1:6" ht="17" x14ac:dyDescent="0.2">
      <c r="A76" s="16" t="s">
        <v>49</v>
      </c>
      <c r="B76" s="12">
        <v>45593</v>
      </c>
      <c r="C76" s="12">
        <v>45625</v>
      </c>
      <c r="D76" s="11">
        <v>4</v>
      </c>
      <c r="E76" s="13">
        <v>80</v>
      </c>
      <c r="F76" s="1" t="s">
        <v>7</v>
      </c>
    </row>
    <row r="77" spans="1:6" x14ac:dyDescent="0.2">
      <c r="C77" s="1" t="s">
        <v>33</v>
      </c>
      <c r="D77" s="1">
        <f t="shared" ref="D77:E77" si="8">SUM(D75:D76)</f>
        <v>23</v>
      </c>
      <c r="E77" s="5">
        <f t="shared" si="8"/>
        <v>460</v>
      </c>
    </row>
    <row r="79" spans="1:6" x14ac:dyDescent="0.2">
      <c r="A79" s="1" t="s">
        <v>50</v>
      </c>
    </row>
    <row r="80" spans="1:6" x14ac:dyDescent="0.2">
      <c r="A80" s="19" t="s">
        <v>1</v>
      </c>
      <c r="B80" s="19" t="s">
        <v>2</v>
      </c>
      <c r="C80" s="19" t="s">
        <v>3</v>
      </c>
      <c r="D80" s="19" t="s">
        <v>4</v>
      </c>
      <c r="E80" s="19" t="s">
        <v>5</v>
      </c>
    </row>
    <row r="81" spans="1:6" ht="17" x14ac:dyDescent="0.2">
      <c r="A81" s="15" t="s">
        <v>51</v>
      </c>
      <c r="B81" s="9">
        <v>45583</v>
      </c>
      <c r="C81" s="9">
        <v>45588</v>
      </c>
      <c r="D81" s="8">
        <v>22</v>
      </c>
      <c r="E81" s="21">
        <v>1340</v>
      </c>
      <c r="F81" s="1" t="s">
        <v>7</v>
      </c>
    </row>
    <row r="82" spans="1:6" ht="17" x14ac:dyDescent="0.2">
      <c r="A82" s="16" t="s">
        <v>52</v>
      </c>
      <c r="B82" s="12">
        <v>45593</v>
      </c>
      <c r="C82" s="12">
        <v>45625</v>
      </c>
      <c r="D82" s="11">
        <v>4</v>
      </c>
      <c r="E82" s="17">
        <v>80</v>
      </c>
      <c r="F82" s="1" t="s">
        <v>7</v>
      </c>
    </row>
    <row r="83" spans="1:6" x14ac:dyDescent="0.2">
      <c r="C83" s="1" t="s">
        <v>33</v>
      </c>
      <c r="D83" s="1">
        <f>SUM(D81:D82)</f>
        <v>26</v>
      </c>
      <c r="E83" s="5">
        <f>SUM(E81:E82)</f>
        <v>1420</v>
      </c>
    </row>
    <row r="85" spans="1:6" x14ac:dyDescent="0.2">
      <c r="A85" s="1" t="s">
        <v>53</v>
      </c>
    </row>
    <row r="86" spans="1:6" x14ac:dyDescent="0.2">
      <c r="A86" s="19" t="s">
        <v>1</v>
      </c>
      <c r="B86" s="19" t="s">
        <v>2</v>
      </c>
      <c r="C86" s="19" t="s">
        <v>3</v>
      </c>
      <c r="D86" s="19" t="s">
        <v>4</v>
      </c>
      <c r="E86" s="19" t="s">
        <v>5</v>
      </c>
    </row>
    <row r="87" spans="1:6" ht="34" x14ac:dyDescent="0.2">
      <c r="A87" s="15" t="s">
        <v>54</v>
      </c>
      <c r="B87" s="9">
        <v>45579</v>
      </c>
      <c r="C87" s="9">
        <v>45586</v>
      </c>
      <c r="D87" s="8">
        <v>28</v>
      </c>
      <c r="E87" s="21">
        <v>560</v>
      </c>
    </row>
    <row r="88" spans="1:6" ht="17" x14ac:dyDescent="0.2">
      <c r="A88" s="16" t="s">
        <v>55</v>
      </c>
      <c r="B88" s="12">
        <v>45587</v>
      </c>
      <c r="C88" s="12">
        <v>45594</v>
      </c>
      <c r="D88" s="11">
        <v>16</v>
      </c>
      <c r="E88" s="17">
        <v>320</v>
      </c>
    </row>
    <row r="89" spans="1:6" x14ac:dyDescent="0.2">
      <c r="C89" s="1" t="s">
        <v>33</v>
      </c>
      <c r="D89" s="1">
        <f>SUM(D87:D88)</f>
        <v>44</v>
      </c>
      <c r="E89" s="5">
        <f>SUM(E87:E88)</f>
        <v>880</v>
      </c>
      <c r="F89" s="1" t="s">
        <v>7</v>
      </c>
    </row>
    <row r="92" spans="1:6" x14ac:dyDescent="0.2">
      <c r="A92" s="1" t="s">
        <v>56</v>
      </c>
    </row>
    <row r="93" spans="1:6" x14ac:dyDescent="0.2">
      <c r="A93" s="19" t="s">
        <v>1</v>
      </c>
      <c r="B93" s="19" t="s">
        <v>2</v>
      </c>
      <c r="C93" s="19" t="s">
        <v>3</v>
      </c>
      <c r="D93" s="19" t="s">
        <v>4</v>
      </c>
      <c r="E93" s="19" t="s">
        <v>5</v>
      </c>
    </row>
    <row r="94" spans="1:6" ht="17" x14ac:dyDescent="0.2">
      <c r="A94" s="15" t="s">
        <v>57</v>
      </c>
      <c r="B94" s="9">
        <v>45553</v>
      </c>
      <c r="C94" s="9">
        <v>45588</v>
      </c>
      <c r="D94" s="8">
        <v>28</v>
      </c>
      <c r="E94" s="21">
        <v>560</v>
      </c>
      <c r="F94" s="1" t="s">
        <v>7</v>
      </c>
    </row>
    <row r="95" spans="1:6" ht="17" x14ac:dyDescent="0.2">
      <c r="A95" s="16" t="s">
        <v>58</v>
      </c>
      <c r="B95" s="12">
        <v>45576</v>
      </c>
      <c r="C95" s="12">
        <v>45625</v>
      </c>
      <c r="D95" s="11">
        <v>4</v>
      </c>
      <c r="E95" s="17">
        <v>80</v>
      </c>
      <c r="F95" s="1" t="s">
        <v>7</v>
      </c>
    </row>
    <row r="96" spans="1:6" x14ac:dyDescent="0.2">
      <c r="C96" s="1" t="s">
        <v>33</v>
      </c>
      <c r="D96" s="1">
        <f>SUM(D94:D95)</f>
        <v>32</v>
      </c>
      <c r="E96" s="5">
        <f>SUM(E94:E95)</f>
        <v>640</v>
      </c>
    </row>
    <row r="98" spans="1:6" ht="16" customHeight="1" x14ac:dyDescent="0.2">
      <c r="A98" s="1" t="s">
        <v>59</v>
      </c>
    </row>
    <row r="99" spans="1:6" x14ac:dyDescent="0.2">
      <c r="A99" s="19" t="s">
        <v>1</v>
      </c>
      <c r="B99" s="19" t="s">
        <v>2</v>
      </c>
      <c r="C99" s="19" t="s">
        <v>3</v>
      </c>
      <c r="D99" s="19" t="s">
        <v>4</v>
      </c>
      <c r="E99" s="19" t="s">
        <v>5</v>
      </c>
    </row>
    <row r="100" spans="1:6" ht="16" customHeight="1" x14ac:dyDescent="0.2">
      <c r="A100" s="15" t="s">
        <v>60</v>
      </c>
      <c r="B100" s="9">
        <v>45579</v>
      </c>
      <c r="C100" s="9">
        <v>45607</v>
      </c>
      <c r="D100" s="8">
        <v>1074</v>
      </c>
      <c r="E100" s="21">
        <v>16650</v>
      </c>
      <c r="F100" s="1" t="s">
        <v>7</v>
      </c>
    </row>
    <row r="101" spans="1:6" ht="17" x14ac:dyDescent="0.2">
      <c r="A101" s="16" t="s">
        <v>61</v>
      </c>
      <c r="B101" s="12">
        <v>45615</v>
      </c>
      <c r="C101" s="12">
        <v>45618</v>
      </c>
      <c r="D101" s="11">
        <v>66</v>
      </c>
      <c r="E101" s="17">
        <f>950+90</f>
        <v>1040</v>
      </c>
      <c r="F101" s="1" t="s">
        <v>7</v>
      </c>
    </row>
    <row r="102" spans="1:6" x14ac:dyDescent="0.2">
      <c r="C102" s="1" t="s">
        <v>33</v>
      </c>
      <c r="D102" s="1">
        <f>SUM(D100:D101)</f>
        <v>1140</v>
      </c>
      <c r="E102" s="5">
        <f>SUM(E100:E101)</f>
        <v>17690</v>
      </c>
    </row>
    <row r="104" spans="1:6" x14ac:dyDescent="0.2">
      <c r="A104" s="1" t="s">
        <v>62</v>
      </c>
    </row>
    <row r="105" spans="1:6" x14ac:dyDescent="0.2">
      <c r="A105" s="7" t="s">
        <v>1</v>
      </c>
      <c r="B105" s="7" t="s">
        <v>2</v>
      </c>
      <c r="C105" s="7" t="s">
        <v>3</v>
      </c>
      <c r="D105" s="7" t="s">
        <v>4</v>
      </c>
      <c r="E105" s="7" t="s">
        <v>5</v>
      </c>
    </row>
    <row r="106" spans="1:6" ht="17" x14ac:dyDescent="0.2">
      <c r="A106" s="15" t="s">
        <v>63</v>
      </c>
      <c r="B106" s="9">
        <v>45608</v>
      </c>
      <c r="C106" s="9">
        <v>45608</v>
      </c>
      <c r="D106" s="8">
        <f>32*2</f>
        <v>64</v>
      </c>
      <c r="E106" s="21">
        <f>495*2</f>
        <v>990</v>
      </c>
    </row>
    <row r="107" spans="1:6" ht="17" x14ac:dyDescent="0.2">
      <c r="A107" s="16" t="s">
        <v>64</v>
      </c>
      <c r="B107" s="12">
        <v>45610</v>
      </c>
      <c r="C107" s="12">
        <v>45611</v>
      </c>
      <c r="D107" s="11">
        <f>14+6+12*2</f>
        <v>44</v>
      </c>
      <c r="E107" s="17">
        <v>715</v>
      </c>
    </row>
    <row r="108" spans="1:6" x14ac:dyDescent="0.2">
      <c r="A108" s="14" t="s">
        <v>65</v>
      </c>
      <c r="B108" s="20">
        <v>45609</v>
      </c>
      <c r="C108" s="20">
        <v>45614</v>
      </c>
      <c r="D108" s="14">
        <v>64</v>
      </c>
      <c r="E108" s="21">
        <v>1010</v>
      </c>
    </row>
    <row r="109" spans="1:6" x14ac:dyDescent="0.2">
      <c r="A109" s="18" t="s">
        <v>66</v>
      </c>
      <c r="B109" s="27">
        <v>45614</v>
      </c>
      <c r="C109" s="27">
        <v>45621</v>
      </c>
      <c r="D109" s="18">
        <v>42</v>
      </c>
      <c r="E109" s="17">
        <v>635</v>
      </c>
    </row>
    <row r="110" spans="1:6" x14ac:dyDescent="0.2">
      <c r="C110" s="1" t="s">
        <v>33</v>
      </c>
      <c r="D110" s="1">
        <f>SUM(D106:D109)</f>
        <v>214</v>
      </c>
      <c r="E110" s="5">
        <f>SUM(E106:E109)</f>
        <v>3350</v>
      </c>
      <c r="F110" s="1" t="s">
        <v>7</v>
      </c>
    </row>
    <row r="112" spans="1:6" x14ac:dyDescent="0.2">
      <c r="A112" s="1" t="s">
        <v>67</v>
      </c>
    </row>
    <row r="113" spans="1:6" x14ac:dyDescent="0.2">
      <c r="A113" s="19" t="s">
        <v>1</v>
      </c>
      <c r="B113" s="19" t="s">
        <v>2</v>
      </c>
      <c r="C113" s="19" t="s">
        <v>3</v>
      </c>
      <c r="D113" s="19" t="s">
        <v>4</v>
      </c>
      <c r="E113" s="19" t="s">
        <v>5</v>
      </c>
    </row>
    <row r="114" spans="1:6" ht="17" x14ac:dyDescent="0.2">
      <c r="A114" s="15" t="s">
        <v>68</v>
      </c>
      <c r="B114" s="9">
        <v>45615</v>
      </c>
      <c r="C114" s="9">
        <v>45617</v>
      </c>
      <c r="D114" s="8">
        <v>56</v>
      </c>
      <c r="E114" s="28">
        <v>855</v>
      </c>
    </row>
    <row r="115" spans="1:6" ht="17" x14ac:dyDescent="0.2">
      <c r="A115" s="16" t="s">
        <v>65</v>
      </c>
      <c r="B115" s="12">
        <v>45618</v>
      </c>
      <c r="C115" s="12">
        <v>45618</v>
      </c>
      <c r="D115" s="11">
        <v>16</v>
      </c>
      <c r="E115" s="29">
        <v>240</v>
      </c>
    </row>
    <row r="116" spans="1:6" ht="17" x14ac:dyDescent="0.2">
      <c r="A116" s="15" t="s">
        <v>69</v>
      </c>
      <c r="B116" s="9">
        <v>45621</v>
      </c>
      <c r="C116" s="20">
        <v>45621</v>
      </c>
      <c r="D116" s="14">
        <v>34</v>
      </c>
      <c r="E116" s="28">
        <v>520</v>
      </c>
    </row>
    <row r="117" spans="1:6" x14ac:dyDescent="0.2">
      <c r="C117" s="1" t="s">
        <v>33</v>
      </c>
      <c r="D117" s="1">
        <f>SUM(D114:D116)</f>
        <v>106</v>
      </c>
      <c r="E117" s="5">
        <f>SUM(E114:E116)</f>
        <v>1615</v>
      </c>
      <c r="F117" s="1" t="s">
        <v>7</v>
      </c>
    </row>
    <row r="119" spans="1:6" x14ac:dyDescent="0.2">
      <c r="A119" s="33" t="s">
        <v>70</v>
      </c>
    </row>
    <row r="120" spans="1:6" ht="16" customHeight="1" x14ac:dyDescent="0.2">
      <c r="A120" s="19" t="s">
        <v>1</v>
      </c>
      <c r="B120" s="19" t="s">
        <v>2</v>
      </c>
      <c r="C120" s="19" t="s">
        <v>3</v>
      </c>
      <c r="D120" s="19" t="s">
        <v>4</v>
      </c>
      <c r="E120" s="19" t="s">
        <v>5</v>
      </c>
    </row>
    <row r="121" spans="1:6" ht="17" x14ac:dyDescent="0.2">
      <c r="A121" s="15" t="s">
        <v>71</v>
      </c>
      <c r="B121" s="9">
        <v>45604</v>
      </c>
      <c r="C121" s="9">
        <v>45624</v>
      </c>
      <c r="D121" s="8">
        <v>256</v>
      </c>
      <c r="E121" s="28">
        <v>3955</v>
      </c>
      <c r="F121" s="1" t="s">
        <v>7</v>
      </c>
    </row>
    <row r="122" spans="1:6" ht="17" x14ac:dyDescent="0.2">
      <c r="A122" s="16" t="s">
        <v>72</v>
      </c>
      <c r="B122" s="12">
        <v>45607</v>
      </c>
      <c r="C122" s="27">
        <v>45632</v>
      </c>
      <c r="D122" s="18">
        <v>296</v>
      </c>
      <c r="E122" s="29">
        <v>4600</v>
      </c>
      <c r="F122" s="1" t="s">
        <v>7</v>
      </c>
    </row>
    <row r="123" spans="1:6" ht="17" x14ac:dyDescent="0.2">
      <c r="A123" s="23" t="s">
        <v>73</v>
      </c>
      <c r="B123" s="35">
        <v>45642</v>
      </c>
      <c r="C123" s="36">
        <v>45642</v>
      </c>
      <c r="D123" s="24">
        <f>28+4</f>
        <v>32</v>
      </c>
      <c r="E123" s="34">
        <f>420+80</f>
        <v>500</v>
      </c>
      <c r="F123" s="1" t="s">
        <v>7</v>
      </c>
    </row>
    <row r="124" spans="1:6" x14ac:dyDescent="0.2">
      <c r="A124" s="18" t="s">
        <v>74</v>
      </c>
      <c r="B124" s="27">
        <v>45607</v>
      </c>
      <c r="C124" s="27">
        <v>45642</v>
      </c>
      <c r="D124" s="18">
        <f>280+96</f>
        <v>376</v>
      </c>
      <c r="E124" s="29">
        <f>4200+1920</f>
        <v>6120</v>
      </c>
      <c r="F124" s="1" t="s">
        <v>7</v>
      </c>
    </row>
    <row r="125" spans="1:6" x14ac:dyDescent="0.2">
      <c r="C125" s="1" t="s">
        <v>33</v>
      </c>
      <c r="D125" s="1">
        <f>SUM(D121:D124)</f>
        <v>960</v>
      </c>
      <c r="E125" s="5">
        <f>SUM(E121:E124)</f>
        <v>15175</v>
      </c>
    </row>
    <row r="127" spans="1:6" ht="16" customHeight="1" x14ac:dyDescent="0.2">
      <c r="A127" s="33" t="s">
        <v>75</v>
      </c>
    </row>
    <row r="128" spans="1:6" ht="16" customHeight="1" x14ac:dyDescent="0.2">
      <c r="A128" s="19" t="s">
        <v>1</v>
      </c>
      <c r="B128" s="19" t="s">
        <v>2</v>
      </c>
      <c r="C128" s="19" t="s">
        <v>3</v>
      </c>
      <c r="D128" s="19" t="s">
        <v>4</v>
      </c>
      <c r="E128" s="19" t="s">
        <v>5</v>
      </c>
    </row>
    <row r="129" spans="1:6" ht="17" x14ac:dyDescent="0.2">
      <c r="A129" s="15" t="s">
        <v>76</v>
      </c>
      <c r="B129" s="9">
        <v>45608</v>
      </c>
      <c r="C129" s="9">
        <v>45610</v>
      </c>
      <c r="D129" s="8">
        <v>132</v>
      </c>
      <c r="E129" s="28">
        <v>2200</v>
      </c>
      <c r="F129" s="1" t="s">
        <v>7</v>
      </c>
    </row>
    <row r="130" spans="1:6" ht="17" x14ac:dyDescent="0.2">
      <c r="A130" s="16" t="s">
        <v>77</v>
      </c>
      <c r="B130" s="12">
        <v>45637</v>
      </c>
      <c r="C130" s="27">
        <v>45639</v>
      </c>
      <c r="D130" s="18">
        <v>132</v>
      </c>
      <c r="E130" s="29">
        <v>2025</v>
      </c>
      <c r="F130" s="1" t="s">
        <v>7</v>
      </c>
    </row>
    <row r="131" spans="1:6" ht="17" x14ac:dyDescent="0.2">
      <c r="A131" s="15" t="s">
        <v>78</v>
      </c>
      <c r="B131" s="9">
        <v>45637</v>
      </c>
      <c r="C131" s="20">
        <v>45642</v>
      </c>
      <c r="D131" s="14">
        <v>148</v>
      </c>
      <c r="E131" s="28">
        <v>2265</v>
      </c>
      <c r="F131" s="1" t="s">
        <v>7</v>
      </c>
    </row>
    <row r="132" spans="1:6" x14ac:dyDescent="0.2">
      <c r="C132" s="1" t="s">
        <v>33</v>
      </c>
      <c r="D132" s="1">
        <f>SUM(D129:D131)</f>
        <v>412</v>
      </c>
      <c r="E132" s="5">
        <f>SUM(E129:E131)</f>
        <v>6490</v>
      </c>
    </row>
    <row r="134" spans="1:6" ht="16" customHeight="1" x14ac:dyDescent="0.2">
      <c r="A134" s="33" t="s">
        <v>79</v>
      </c>
    </row>
    <row r="135" spans="1:6" x14ac:dyDescent="0.2">
      <c r="A135" s="19" t="s">
        <v>1</v>
      </c>
      <c r="B135" s="19" t="s">
        <v>2</v>
      </c>
      <c r="C135" s="19" t="s">
        <v>3</v>
      </c>
      <c r="D135" s="19" t="s">
        <v>4</v>
      </c>
      <c r="E135" s="19" t="s">
        <v>5</v>
      </c>
    </row>
    <row r="136" spans="1:6" ht="17" x14ac:dyDescent="0.2">
      <c r="A136" s="15" t="s">
        <v>80</v>
      </c>
      <c r="B136" s="9">
        <v>45643</v>
      </c>
      <c r="C136" s="9">
        <v>45643</v>
      </c>
      <c r="D136" s="8">
        <v>16</v>
      </c>
      <c r="E136" s="28">
        <f t="shared" ref="E136:E137" si="9">D136*20</f>
        <v>320</v>
      </c>
    </row>
    <row r="137" spans="1:6" ht="34" x14ac:dyDescent="0.2">
      <c r="A137" s="16" t="s">
        <v>81</v>
      </c>
      <c r="B137" s="12">
        <v>45644</v>
      </c>
      <c r="C137" s="12">
        <v>45644</v>
      </c>
      <c r="D137" s="11">
        <v>16</v>
      </c>
      <c r="E137" s="29">
        <f t="shared" si="9"/>
        <v>320</v>
      </c>
    </row>
    <row r="138" spans="1:6" x14ac:dyDescent="0.2">
      <c r="A138" s="14" t="s">
        <v>82</v>
      </c>
      <c r="B138" s="20">
        <v>45645</v>
      </c>
      <c r="C138" s="20">
        <v>45645</v>
      </c>
      <c r="D138" s="14">
        <v>2</v>
      </c>
      <c r="E138" s="28">
        <v>40</v>
      </c>
    </row>
    <row r="139" spans="1:6" x14ac:dyDescent="0.2">
      <c r="C139" s="1" t="s">
        <v>33</v>
      </c>
      <c r="D139" s="1">
        <f>SUM(D136:D138)</f>
        <v>34</v>
      </c>
      <c r="E139" s="5">
        <f>SUM(E136:E138)</f>
        <v>680</v>
      </c>
      <c r="F139" s="1" t="s">
        <v>7</v>
      </c>
    </row>
    <row r="141" spans="1:6" x14ac:dyDescent="0.2">
      <c r="A141" s="33" t="s">
        <v>83</v>
      </c>
    </row>
    <row r="142" spans="1:6" x14ac:dyDescent="0.2">
      <c r="A142" s="19" t="s">
        <v>1</v>
      </c>
      <c r="B142" s="19" t="s">
        <v>2</v>
      </c>
      <c r="C142" s="19" t="s">
        <v>3</v>
      </c>
      <c r="D142" s="19" t="s">
        <v>4</v>
      </c>
      <c r="E142" s="19" t="s">
        <v>5</v>
      </c>
    </row>
    <row r="143" spans="1:6" ht="34" x14ac:dyDescent="0.2">
      <c r="A143" s="15" t="s">
        <v>84</v>
      </c>
      <c r="B143" s="9">
        <v>45645</v>
      </c>
      <c r="C143" s="9">
        <v>45645</v>
      </c>
      <c r="D143" s="8">
        <v>14</v>
      </c>
      <c r="E143" s="28">
        <f t="shared" ref="E143:E144" si="10">D143*20</f>
        <v>280</v>
      </c>
    </row>
    <row r="144" spans="1:6" ht="17" x14ac:dyDescent="0.2">
      <c r="A144" s="16" t="s">
        <v>85</v>
      </c>
      <c r="B144" s="12">
        <v>45646</v>
      </c>
      <c r="C144" s="12">
        <v>45646</v>
      </c>
      <c r="D144" s="11">
        <v>2</v>
      </c>
      <c r="E144" s="29">
        <f t="shared" si="10"/>
        <v>40</v>
      </c>
    </row>
    <row r="145" spans="1:6" x14ac:dyDescent="0.2">
      <c r="A145" s="14" t="s">
        <v>86</v>
      </c>
      <c r="B145" s="20">
        <v>45646</v>
      </c>
      <c r="C145" s="20">
        <v>45646</v>
      </c>
      <c r="D145" s="14">
        <v>2</v>
      </c>
      <c r="E145" s="28">
        <v>40</v>
      </c>
    </row>
    <row r="146" spans="1:6" x14ac:dyDescent="0.2">
      <c r="C146" s="1" t="s">
        <v>33</v>
      </c>
      <c r="D146" s="1">
        <f>SUM(D143:D145)</f>
        <v>18</v>
      </c>
      <c r="E146" s="5">
        <f>SUM(E143:E145)</f>
        <v>360</v>
      </c>
      <c r="F146" s="1" t="s">
        <v>7</v>
      </c>
    </row>
    <row r="148" spans="1:6" x14ac:dyDescent="0.2">
      <c r="A148" s="33" t="s">
        <v>87</v>
      </c>
    </row>
    <row r="149" spans="1:6" x14ac:dyDescent="0.2">
      <c r="A149" s="19" t="s">
        <v>1</v>
      </c>
      <c r="B149" s="19" t="s">
        <v>2</v>
      </c>
      <c r="C149" s="19" t="s">
        <v>3</v>
      </c>
      <c r="D149" s="19" t="s">
        <v>4</v>
      </c>
      <c r="E149" s="19" t="s">
        <v>5</v>
      </c>
    </row>
    <row r="150" spans="1:6" ht="17" x14ac:dyDescent="0.2">
      <c r="A150" s="15" t="s">
        <v>88</v>
      </c>
      <c r="B150" s="9">
        <v>45649</v>
      </c>
      <c r="C150" s="9">
        <v>45656</v>
      </c>
      <c r="D150" s="8">
        <v>44</v>
      </c>
      <c r="E150" s="28">
        <f t="shared" ref="E150" si="11">D150*20</f>
        <v>880</v>
      </c>
      <c r="F150" s="1" t="s">
        <v>7</v>
      </c>
    </row>
    <row r="151" spans="1:6" ht="17" x14ac:dyDescent="0.2">
      <c r="A151" s="16" t="s">
        <v>89</v>
      </c>
      <c r="B151" s="12">
        <v>45653</v>
      </c>
      <c r="C151" s="27">
        <v>45656</v>
      </c>
      <c r="D151" s="18">
        <v>12</v>
      </c>
      <c r="E151" s="29">
        <v>240</v>
      </c>
      <c r="F151" s="1" t="s">
        <v>7</v>
      </c>
    </row>
    <row r="152" spans="1:6" ht="17" x14ac:dyDescent="0.2">
      <c r="A152" s="15" t="s">
        <v>90</v>
      </c>
      <c r="B152" s="9">
        <v>45657</v>
      </c>
      <c r="C152" s="20">
        <v>45664</v>
      </c>
      <c r="D152" s="14">
        <v>256</v>
      </c>
      <c r="E152" s="28">
        <v>4000</v>
      </c>
      <c r="F152" s="1" t="s">
        <v>7</v>
      </c>
    </row>
    <row r="153" spans="1:6" ht="17" x14ac:dyDescent="0.2">
      <c r="A153" s="16" t="s">
        <v>91</v>
      </c>
      <c r="B153" s="12">
        <v>45665</v>
      </c>
      <c r="C153" s="27">
        <v>45666</v>
      </c>
      <c r="D153" s="18">
        <v>80</v>
      </c>
      <c r="E153" s="29">
        <v>1320</v>
      </c>
      <c r="F153" s="1" t="s">
        <v>7</v>
      </c>
    </row>
    <row r="154" spans="1:6" x14ac:dyDescent="0.2">
      <c r="C154" s="1" t="s">
        <v>33</v>
      </c>
      <c r="D154" s="1">
        <f>SUM(D150:D153)</f>
        <v>392</v>
      </c>
      <c r="E154" s="5">
        <f>SUM(E150:E153)</f>
        <v>6440</v>
      </c>
    </row>
    <row r="156" spans="1:6" x14ac:dyDescent="0.2">
      <c r="A156" s="33" t="s">
        <v>92</v>
      </c>
    </row>
    <row r="157" spans="1:6" x14ac:dyDescent="0.2">
      <c r="A157" s="7" t="s">
        <v>1</v>
      </c>
      <c r="B157" s="7" t="s">
        <v>2</v>
      </c>
      <c r="C157" s="7" t="s">
        <v>3</v>
      </c>
      <c r="D157" s="7" t="s">
        <v>4</v>
      </c>
      <c r="E157" s="7" t="s">
        <v>5</v>
      </c>
    </row>
    <row r="158" spans="1:6" ht="17" x14ac:dyDescent="0.2">
      <c r="A158" s="15" t="s">
        <v>93</v>
      </c>
      <c r="B158" s="9">
        <v>45667</v>
      </c>
      <c r="C158" s="9">
        <v>45673</v>
      </c>
      <c r="D158" s="8">
        <v>320</v>
      </c>
      <c r="E158" s="28">
        <v>4800</v>
      </c>
      <c r="F158" s="1" t="s">
        <v>7</v>
      </c>
    </row>
    <row r="159" spans="1:6" ht="17" x14ac:dyDescent="0.2">
      <c r="A159" s="16" t="s">
        <v>94</v>
      </c>
      <c r="B159" s="12">
        <v>45679</v>
      </c>
      <c r="C159" s="27">
        <v>45698</v>
      </c>
      <c r="D159" s="18">
        <v>144</v>
      </c>
      <c r="E159" s="29">
        <v>2160</v>
      </c>
      <c r="F159" s="1" t="s">
        <v>7</v>
      </c>
    </row>
    <row r="160" spans="1:6" x14ac:dyDescent="0.2">
      <c r="C160" s="1" t="s">
        <v>33</v>
      </c>
      <c r="D160" s="1">
        <f>SUM(D158:D159)</f>
        <v>464</v>
      </c>
      <c r="E160" s="5">
        <f>SUM(E158:E159)</f>
        <v>6960</v>
      </c>
    </row>
    <row r="161" spans="1:6" x14ac:dyDescent="0.2">
      <c r="A161" s="33" t="s">
        <v>95</v>
      </c>
    </row>
    <row r="162" spans="1:6" x14ac:dyDescent="0.2">
      <c r="A162" s="19" t="s">
        <v>1</v>
      </c>
      <c r="B162" s="19" t="s">
        <v>2</v>
      </c>
      <c r="C162" s="19" t="s">
        <v>3</v>
      </c>
      <c r="D162" s="19" t="s">
        <v>4</v>
      </c>
      <c r="E162" s="19" t="s">
        <v>5</v>
      </c>
    </row>
    <row r="163" spans="1:6" ht="17" x14ac:dyDescent="0.2">
      <c r="A163" s="15" t="s">
        <v>96</v>
      </c>
      <c r="B163" s="9">
        <v>45674</v>
      </c>
      <c r="C163" s="9">
        <v>45688</v>
      </c>
      <c r="D163" s="8">
        <v>176</v>
      </c>
      <c r="E163" s="28">
        <v>2640</v>
      </c>
      <c r="F163" s="1" t="s">
        <v>7</v>
      </c>
    </row>
    <row r="164" spans="1:6" ht="17" x14ac:dyDescent="0.2">
      <c r="A164" s="16" t="s">
        <v>97</v>
      </c>
      <c r="B164" s="12">
        <v>45691</v>
      </c>
      <c r="C164" s="27">
        <v>45721</v>
      </c>
      <c r="D164" s="18">
        <v>48</v>
      </c>
      <c r="E164" s="29">
        <v>720</v>
      </c>
      <c r="F164" s="1" t="s">
        <v>7</v>
      </c>
    </row>
    <row r="165" spans="1:6" x14ac:dyDescent="0.2">
      <c r="C165" s="1" t="s">
        <v>33</v>
      </c>
      <c r="D165" s="1">
        <f>SUM(D163:D164)</f>
        <v>224</v>
      </c>
      <c r="E165" s="5">
        <f>SUM(E163:E164)</f>
        <v>3360</v>
      </c>
    </row>
    <row r="167" spans="1:6" x14ac:dyDescent="0.2">
      <c r="A167" s="33" t="s">
        <v>98</v>
      </c>
    </row>
    <row r="168" spans="1:6" x14ac:dyDescent="0.2">
      <c r="A168" s="22" t="s">
        <v>1</v>
      </c>
      <c r="B168" s="22" t="s">
        <v>2</v>
      </c>
      <c r="C168" s="22" t="s">
        <v>3</v>
      </c>
      <c r="D168" s="22" t="s">
        <v>4</v>
      </c>
      <c r="E168" s="22" t="s">
        <v>5</v>
      </c>
    </row>
    <row r="169" spans="1:6" ht="34" x14ac:dyDescent="0.2">
      <c r="A169" s="15" t="s">
        <v>99</v>
      </c>
      <c r="B169" s="9">
        <v>45694</v>
      </c>
      <c r="C169" s="9">
        <v>45695</v>
      </c>
      <c r="D169" s="8">
        <v>32</v>
      </c>
      <c r="E169" s="28">
        <f t="shared" ref="E169" si="12">D169*20</f>
        <v>640</v>
      </c>
    </row>
    <row r="170" spans="1:6" ht="17" x14ac:dyDescent="0.2">
      <c r="A170" s="16" t="s">
        <v>100</v>
      </c>
      <c r="B170" s="12">
        <v>45698</v>
      </c>
      <c r="C170" s="27">
        <v>45698</v>
      </c>
      <c r="D170" s="18">
        <v>16</v>
      </c>
      <c r="E170" s="29">
        <v>320</v>
      </c>
    </row>
    <row r="171" spans="1:6" ht="17" x14ac:dyDescent="0.2">
      <c r="A171" s="15" t="s">
        <v>101</v>
      </c>
      <c r="B171" s="9">
        <v>45699</v>
      </c>
      <c r="C171" s="20">
        <v>45700</v>
      </c>
      <c r="D171" s="14">
        <v>32</v>
      </c>
      <c r="E171" s="28">
        <v>640</v>
      </c>
    </row>
    <row r="172" spans="1:6" x14ac:dyDescent="0.2">
      <c r="A172" s="18" t="s">
        <v>102</v>
      </c>
      <c r="B172" s="27">
        <v>45701</v>
      </c>
      <c r="C172" s="27">
        <v>45702</v>
      </c>
      <c r="D172" s="18">
        <v>18</v>
      </c>
      <c r="E172" s="29">
        <v>360</v>
      </c>
    </row>
    <row r="173" spans="1:6" x14ac:dyDescent="0.2">
      <c r="C173" s="1" t="s">
        <v>33</v>
      </c>
      <c r="D173" s="1">
        <f>SUM(D169:D172)</f>
        <v>98</v>
      </c>
      <c r="E173" s="5">
        <f>SUM(E169:E172)</f>
        <v>1960</v>
      </c>
      <c r="F173" s="1" t="s">
        <v>7</v>
      </c>
    </row>
    <row r="175" spans="1:6" x14ac:dyDescent="0.2">
      <c r="A175" s="33" t="s">
        <v>103</v>
      </c>
    </row>
    <row r="176" spans="1:6" x14ac:dyDescent="0.2">
      <c r="A176" s="22" t="s">
        <v>1</v>
      </c>
      <c r="B176" s="22" t="s">
        <v>2</v>
      </c>
      <c r="C176" s="22" t="s">
        <v>3</v>
      </c>
      <c r="D176" s="22" t="s">
        <v>4</v>
      </c>
      <c r="E176" s="22" t="s">
        <v>5</v>
      </c>
    </row>
    <row r="177" spans="1:6" x14ac:dyDescent="0.2">
      <c r="A177" s="25" t="s">
        <v>104</v>
      </c>
      <c r="B177" s="9">
        <v>45705</v>
      </c>
      <c r="C177" s="9">
        <v>45706</v>
      </c>
      <c r="D177" s="8">
        <v>6</v>
      </c>
      <c r="E177" s="28">
        <f t="shared" ref="E177" si="13">D177*20</f>
        <v>120</v>
      </c>
    </row>
    <row r="178" spans="1:6" x14ac:dyDescent="0.2">
      <c r="A178" s="26" t="s">
        <v>36</v>
      </c>
      <c r="B178" s="12">
        <v>45707</v>
      </c>
      <c r="C178" s="27">
        <v>45707</v>
      </c>
      <c r="D178" s="18">
        <v>2</v>
      </c>
      <c r="E178" s="29">
        <v>40</v>
      </c>
    </row>
    <row r="179" spans="1:6" x14ac:dyDescent="0.2">
      <c r="C179" s="1" t="s">
        <v>33</v>
      </c>
      <c r="D179" s="1">
        <f>SUM(D177:D178)</f>
        <v>8</v>
      </c>
      <c r="E179" s="5">
        <f>SUM(E177:E178)</f>
        <v>160</v>
      </c>
      <c r="F179" s="1" t="s">
        <v>7</v>
      </c>
    </row>
    <row r="181" spans="1:6" ht="16" customHeight="1" x14ac:dyDescent="0.2">
      <c r="A181" s="33" t="s">
        <v>105</v>
      </c>
    </row>
    <row r="182" spans="1:6" x14ac:dyDescent="0.2">
      <c r="A182" s="22" t="s">
        <v>1</v>
      </c>
      <c r="B182" s="22" t="s">
        <v>2</v>
      </c>
      <c r="C182" s="22" t="s">
        <v>3</v>
      </c>
      <c r="D182" s="22" t="s">
        <v>4</v>
      </c>
      <c r="E182" s="22" t="s">
        <v>5</v>
      </c>
    </row>
    <row r="183" spans="1:6" ht="17" x14ac:dyDescent="0.2">
      <c r="A183" s="15" t="s">
        <v>106</v>
      </c>
      <c r="B183" s="9">
        <v>45708</v>
      </c>
      <c r="C183" s="9">
        <v>45709</v>
      </c>
      <c r="D183" s="8">
        <v>32</v>
      </c>
      <c r="E183" s="28">
        <f t="shared" ref="E183" si="14">D183*20</f>
        <v>640</v>
      </c>
    </row>
    <row r="184" spans="1:6" ht="17" x14ac:dyDescent="0.2">
      <c r="A184" s="16" t="s">
        <v>107</v>
      </c>
      <c r="B184" s="12">
        <v>45712</v>
      </c>
      <c r="C184" s="27">
        <v>45713</v>
      </c>
      <c r="D184" s="18">
        <v>32</v>
      </c>
      <c r="E184" s="29">
        <v>640</v>
      </c>
    </row>
    <row r="185" spans="1:6" ht="17" x14ac:dyDescent="0.2">
      <c r="A185" s="15" t="s">
        <v>108</v>
      </c>
      <c r="B185" s="9">
        <v>45714</v>
      </c>
      <c r="C185" s="20">
        <v>45714</v>
      </c>
      <c r="D185" s="14">
        <v>2</v>
      </c>
      <c r="E185" s="28">
        <v>40</v>
      </c>
    </row>
    <row r="186" spans="1:6" x14ac:dyDescent="0.2">
      <c r="A186" s="18" t="s">
        <v>102</v>
      </c>
      <c r="B186" s="27">
        <v>45715</v>
      </c>
      <c r="C186" s="27">
        <v>45715</v>
      </c>
      <c r="D186" s="18">
        <v>4</v>
      </c>
      <c r="E186" s="29">
        <v>80</v>
      </c>
    </row>
    <row r="187" spans="1:6" x14ac:dyDescent="0.2">
      <c r="C187" s="1" t="s">
        <v>33</v>
      </c>
      <c r="D187" s="1">
        <f>SUM(D183:D186)</f>
        <v>70</v>
      </c>
      <c r="E187" s="5">
        <f>SUM(E183:E186)</f>
        <v>1400</v>
      </c>
      <c r="F187" s="1" t="s">
        <v>7</v>
      </c>
    </row>
    <row r="189" spans="1:6" x14ac:dyDescent="0.2">
      <c r="A189" s="33" t="s">
        <v>109</v>
      </c>
    </row>
    <row r="190" spans="1:6" x14ac:dyDescent="0.2">
      <c r="A190" s="22" t="s">
        <v>1</v>
      </c>
      <c r="B190" s="22" t="s">
        <v>2</v>
      </c>
      <c r="C190" s="22" t="s">
        <v>3</v>
      </c>
      <c r="D190" s="22" t="s">
        <v>4</v>
      </c>
      <c r="E190" s="22" t="s">
        <v>5</v>
      </c>
    </row>
    <row r="191" spans="1:6" ht="34" x14ac:dyDescent="0.2">
      <c r="A191" s="15" t="s">
        <v>110</v>
      </c>
      <c r="B191" s="9">
        <v>45361</v>
      </c>
      <c r="C191" s="9">
        <v>45362</v>
      </c>
      <c r="D191" s="8">
        <v>32</v>
      </c>
      <c r="E191" s="28">
        <f t="shared" ref="E191" si="15">D191*20</f>
        <v>640</v>
      </c>
    </row>
    <row r="192" spans="1:6" ht="17" x14ac:dyDescent="0.2">
      <c r="A192" s="16" t="s">
        <v>85</v>
      </c>
      <c r="B192" s="12">
        <v>45363</v>
      </c>
      <c r="C192" s="27">
        <v>45363</v>
      </c>
      <c r="D192" s="18">
        <v>2</v>
      </c>
      <c r="E192" s="29">
        <v>40</v>
      </c>
    </row>
    <row r="193" spans="1:6" ht="17" x14ac:dyDescent="0.2">
      <c r="A193" s="15" t="s">
        <v>111</v>
      </c>
      <c r="B193" s="9">
        <v>45364</v>
      </c>
      <c r="C193" s="20">
        <v>45364</v>
      </c>
      <c r="D193" s="14">
        <v>4</v>
      </c>
      <c r="E193" s="28">
        <v>80</v>
      </c>
    </row>
    <row r="194" spans="1:6" x14ac:dyDescent="0.2">
      <c r="C194" s="1" t="s">
        <v>33</v>
      </c>
      <c r="D194" s="1">
        <f>SUM(D191:D193)</f>
        <v>38</v>
      </c>
      <c r="E194" s="5">
        <f>SUM(E191:E193)</f>
        <v>760</v>
      </c>
      <c r="F194" s="1" t="s">
        <v>7</v>
      </c>
    </row>
    <row r="196" spans="1:6" x14ac:dyDescent="0.2">
      <c r="A196" s="33" t="s">
        <v>112</v>
      </c>
    </row>
    <row r="197" spans="1:6" x14ac:dyDescent="0.2">
      <c r="A197" s="6" t="s">
        <v>1</v>
      </c>
      <c r="B197" s="6" t="s">
        <v>2</v>
      </c>
      <c r="C197" s="6" t="s">
        <v>3</v>
      </c>
      <c r="D197" s="6" t="s">
        <v>4</v>
      </c>
      <c r="E197" s="6" t="s">
        <v>5</v>
      </c>
    </row>
    <row r="198" spans="1:6" ht="17" x14ac:dyDescent="0.2">
      <c r="A198" s="15" t="s">
        <v>113</v>
      </c>
      <c r="B198" s="9">
        <v>45579</v>
      </c>
      <c r="C198" s="9">
        <v>45729</v>
      </c>
      <c r="D198" s="8">
        <v>36</v>
      </c>
      <c r="E198" s="10">
        <v>5940</v>
      </c>
    </row>
    <row r="199" spans="1:6" x14ac:dyDescent="0.2">
      <c r="C199" s="1" t="s">
        <v>33</v>
      </c>
      <c r="D199" s="1">
        <f>SUM(D198)</f>
        <v>36</v>
      </c>
      <c r="E199" s="5">
        <f>SUM(E198:E198)</f>
        <v>5940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0EBE-7985-DC47-8527-CC33A513983B}">
  <dimension ref="A1:F8"/>
  <sheetViews>
    <sheetView zoomScale="89" workbookViewId="0">
      <selection activeCell="B8" sqref="B8"/>
    </sheetView>
  </sheetViews>
  <sheetFormatPr baseColWidth="10" defaultColWidth="11" defaultRowHeight="16" x14ac:dyDescent="0.2"/>
  <cols>
    <col min="1" max="1" width="13.33203125" customWidth="1"/>
    <col min="2" max="2" width="21.33203125" customWidth="1"/>
    <col min="3" max="3" width="22.83203125" customWidth="1"/>
    <col min="4" max="4" width="15.33203125" customWidth="1"/>
    <col min="5" max="5" width="21.83203125" customWidth="1"/>
    <col min="6" max="6" width="23.33203125" customWidth="1"/>
  </cols>
  <sheetData>
    <row r="1" spans="1:6" x14ac:dyDescent="0.2">
      <c r="A1" s="19" t="s">
        <v>114</v>
      </c>
      <c r="B1" s="19" t="s">
        <v>115</v>
      </c>
      <c r="C1" s="19" t="s">
        <v>116</v>
      </c>
      <c r="D1" s="37" t="s">
        <v>117</v>
      </c>
      <c r="E1" s="37" t="s">
        <v>118</v>
      </c>
      <c r="F1" s="32" t="s">
        <v>119</v>
      </c>
    </row>
    <row r="2" spans="1:6" x14ac:dyDescent="0.2">
      <c r="A2" s="30">
        <v>45536</v>
      </c>
      <c r="B2" s="38">
        <f>Info!E15 + Info!E23+( Info!E6-120)+60+100+990</f>
        <v>4530</v>
      </c>
      <c r="C2" s="39">
        <f>B2</f>
        <v>4530</v>
      </c>
      <c r="D2" s="42">
        <v>182244.1</v>
      </c>
      <c r="E2" s="42">
        <f>D2</f>
        <v>182244.1</v>
      </c>
      <c r="F2" s="43">
        <f t="shared" ref="F2:F8" si="0">E2-C2</f>
        <v>177714.1</v>
      </c>
    </row>
    <row r="3" spans="1:6" x14ac:dyDescent="0.2">
      <c r="A3" s="31">
        <v>45566</v>
      </c>
      <c r="B3" s="40">
        <f>990+Info!E7 +Info!E27+120+Info!E38-100+Info!E39+Info!E44+Info!E45+Info!E43+Info!E52+Info!E58++Info!E64+Info!E71++Info!E64+Info!E81+Info!E89++Info!E94+20+20+20+20+(360+360+480+800+930+1730+620+2720+200+1680+320+760+2000)</f>
        <v>20230</v>
      </c>
      <c r="C3" s="41">
        <f>C2+B3</f>
        <v>24760</v>
      </c>
      <c r="D3" s="44"/>
      <c r="E3" s="44">
        <f>D3+D2</f>
        <v>182244.1</v>
      </c>
      <c r="F3" s="45">
        <f t="shared" si="0"/>
        <v>157484.1</v>
      </c>
    </row>
    <row r="4" spans="1:6" x14ac:dyDescent="0.2">
      <c r="A4" s="30">
        <v>45597</v>
      </c>
      <c r="B4" s="38">
        <f>990+Info!E101+3*20+3*20+3*20+3*20+(480+1440+120+60+30+1520)+Info!E110++Info!E117+Info!E121+(160+660+80+3650)+Info!E129</f>
        <v>21590</v>
      </c>
      <c r="C4" s="39">
        <f>C3+B4</f>
        <v>46350</v>
      </c>
      <c r="D4" s="42"/>
      <c r="E4" s="42">
        <f>D4+D3+D2</f>
        <v>182244.1</v>
      </c>
      <c r="F4" s="43">
        <f t="shared" si="0"/>
        <v>135894.1</v>
      </c>
    </row>
    <row r="5" spans="1:6" x14ac:dyDescent="0.2">
      <c r="A5" s="31">
        <v>45627</v>
      </c>
      <c r="B5" s="40">
        <f>990+Info!E150+Info!E151+Info!E146++Info!E139+(1480+2220)+Info!E123+1710+760+Info!E130+Info!E131+840+160</f>
        <v>15110</v>
      </c>
      <c r="C5" s="41">
        <f t="shared" ref="C5:C8" si="1">C4+B5</f>
        <v>61460</v>
      </c>
      <c r="D5" s="46">
        <v>67755.899999999994</v>
      </c>
      <c r="E5" s="44">
        <f>D5+D4+D3+D2</f>
        <v>250000</v>
      </c>
      <c r="F5" s="45">
        <f t="shared" si="0"/>
        <v>188540</v>
      </c>
    </row>
    <row r="6" spans="1:6" x14ac:dyDescent="0.2">
      <c r="A6" s="30">
        <v>45658</v>
      </c>
      <c r="B6" s="38">
        <f>990+Info!E163+Info!E158+1080+Info!E153+840+160+2000</f>
        <v>13830</v>
      </c>
      <c r="C6" s="39">
        <f t="shared" si="1"/>
        <v>75290</v>
      </c>
      <c r="D6" s="42"/>
      <c r="E6" s="42">
        <f>D6+D5+D4+D3+D2</f>
        <v>250000</v>
      </c>
      <c r="F6" s="43">
        <f t="shared" si="0"/>
        <v>174710</v>
      </c>
    </row>
    <row r="7" spans="1:6" x14ac:dyDescent="0.2">
      <c r="A7" s="31">
        <v>45689</v>
      </c>
      <c r="B7" s="40">
        <f>990+Info!E173+Info!E179+Info!E187+Info!E164+1080+16*20-130</f>
        <v>6500</v>
      </c>
      <c r="C7" s="41">
        <f t="shared" si="1"/>
        <v>81790</v>
      </c>
      <c r="D7" s="44"/>
      <c r="E7" s="44">
        <f>D7+D6+D5+D4+D3+D2</f>
        <v>250000</v>
      </c>
      <c r="F7" s="45">
        <f t="shared" si="0"/>
        <v>168210</v>
      </c>
    </row>
    <row r="8" spans="1:6" x14ac:dyDescent="0.2">
      <c r="A8" s="30">
        <v>45717</v>
      </c>
      <c r="B8" s="38">
        <f>990+Info!E194+32*20</f>
        <v>2390</v>
      </c>
      <c r="C8" s="39">
        <f t="shared" si="1"/>
        <v>84180</v>
      </c>
      <c r="D8" s="42"/>
      <c r="E8" s="42">
        <f>D8+D7+D6+D5+D4+D3+D2</f>
        <v>250000</v>
      </c>
      <c r="F8" s="43">
        <f t="shared" si="0"/>
        <v>165820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Info</vt:lpstr>
      <vt:lpstr>Grafici</vt:lpstr>
      <vt:lpstr>Info!_Toc184645554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ALESSIA TURE</dc:creator>
  <cp:keywords/>
  <dc:description/>
  <cp:lastModifiedBy>RAFFAELLA SPAGNUOLO</cp:lastModifiedBy>
  <cp:revision/>
  <dcterms:created xsi:type="dcterms:W3CDTF">2024-12-11T09:18:46Z</dcterms:created>
  <dcterms:modified xsi:type="dcterms:W3CDTF">2024-12-14T10:05:37Z</dcterms:modified>
  <cp:category/>
  <cp:contentStatus/>
</cp:coreProperties>
</file>