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520" documentId="13_ncr:1_{89A5CB98-93EB-451E-A012-FBFD01AD492F}" xr6:coauthVersionLast="47" xr6:coauthVersionMax="47" xr10:uidLastSave="{6CD082AE-6B91-4970-8240-68ADC8E9172B}"/>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B4" i="9"/>
  <c r="G17" i="10"/>
  <c r="F17" i="10"/>
  <c r="C17" i="10"/>
  <c r="B17" i="10"/>
  <c r="G16" i="10"/>
  <c r="G18" i="10" s="1"/>
  <c r="F16" i="10"/>
  <c r="F18" i="10" s="1"/>
  <c r="C16" i="10"/>
  <c r="C18" i="10" s="1"/>
  <c r="H6" i="9"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28" i="8" s="1"/>
  <c r="E10" i="8"/>
  <c r="E11" i="8"/>
  <c r="E12" i="8"/>
  <c r="E14" i="8"/>
  <c r="E9" i="8"/>
  <c r="D58" i="6" l="1"/>
  <c r="G58" i="6"/>
  <c r="F58" i="6"/>
  <c r="F59" i="6" s="1"/>
  <c r="C5" i="9" s="1"/>
  <c r="C58" i="6"/>
  <c r="C59" i="6" s="1"/>
  <c r="C4" i="9" s="1"/>
  <c r="D4" i="9" s="1"/>
  <c r="G4" i="9" s="1"/>
  <c r="I58" i="6"/>
  <c r="J58" i="6"/>
  <c r="I59" i="6" l="1"/>
  <c r="C6" i="9" s="1"/>
  <c r="E8" i="8" l="1"/>
  <c r="D15" i="8"/>
  <c r="E21" i="8"/>
  <c r="B5" i="9" s="1"/>
  <c r="D5" i="9" s="1"/>
  <c r="G5" i="9" s="1"/>
  <c r="E35" i="8"/>
  <c r="E36" i="8"/>
  <c r="E37" i="8"/>
  <c r="E38" i="8"/>
  <c r="E39" i="8"/>
  <c r="E43" i="8" l="1"/>
  <c r="B6" i="9" s="1"/>
  <c r="D6" i="9" s="1"/>
  <c r="G6" i="9" s="1"/>
  <c r="E15" i="8"/>
</calcChain>
</file>

<file path=xl/sharedStrings.xml><?xml version="1.0" encoding="utf-8"?>
<sst xmlns="http://schemas.openxmlformats.org/spreadsheetml/2006/main" count="407" uniqueCount="225">
  <si>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</si>
  <si>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</si>
  <si>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</si>
  <si>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</si>
  <si>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</si>
  <si>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</si>
  <si>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</si>
  <si>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</si>
  <si>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</si>
  <si>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</si>
  <si>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</si>
  <si>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</si>
  <si>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</si>
  <si>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</si>
  <si>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</si>
  <si>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</si>
  <si>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</si>
  <si>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</si>
  <si>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</si>
  <si>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</si>
  <si>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</si>
  <si>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</si>
  <si>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il faut minimiser la logique dans les components et les pages en les mettant dans des services </t>
  </si>
  <si>
    <t>game.one-vs-one devraient pas s'ocuuper directement de la communication avec le serveur. Faudrait mettre cette responsabilité dans un service controlleur
waiting-room.page aussi</t>
  </si>
  <si>
    <t>Bon travail</t>
  </si>
  <si>
    <t>1.2 Arborescence</t>
  </si>
  <si>
    <t>Le projet respecte une arborescence de fichier claire,uniforme et structurée.
Les noms de fichiers et dossiers respectent le format kebab-case.</t>
  </si>
  <si>
    <t xml:space="preserve">Groupez vos services dans des folders comem ce qui est fait dans les components </t>
  </si>
  <si>
    <t xml:space="preserve">timer/classic.-mode.gateway??
OK pour le reste </t>
  </si>
  <si>
    <t>server/classes doit contenir des folders pour chacune des classes</t>
  </si>
  <si>
    <t>Sous-total</t>
  </si>
  <si>
    <t>2. Classe</t>
  </si>
  <si>
    <t>MOD</t>
  </si>
  <si>
    <t>2.1 Responsabilité</t>
  </si>
  <si>
    <t>La classe n'a qu'une responsabilitée.</t>
  </si>
  <si>
    <t>DrawingService a trop de responsabilit.é</t>
  </si>
  <si>
    <t>GameService trop de responsabilité
DrawingService trop de responsabilité</t>
  </si>
  <si>
    <t>2.2 Attributs</t>
  </si>
  <si>
    <t>La classe comporte uniquement des attributs utilisés.
La classe comporte uniquement des attributs qui sont des états de la classe.
La classe ne comporte pas d'attribut utilisé seulement dans les tests.</t>
  </si>
  <si>
    <t>difference dans PlayAreaComponent n'est pas utilisé</t>
  </si>
  <si>
    <t>2.3 Accessibilité</t>
  </si>
  <si>
    <t>La classe minimise l'accessibilité des membres. (Bonne utilisation de public/private/protected pour les attributs et les fonctions)
Les méthodes get/set font une validation quelconque sur les attributs privés.</t>
  </si>
  <si>
    <t>Aucune gestion</t>
  </si>
  <si>
    <t>2.4 Couplage</t>
  </si>
  <si>
    <t>La classe minimise le couplage aux autres classes.
La classe minimise les longues chaînes d'appels (ex : foo.bar.baz.foo)</t>
  </si>
  <si>
    <t>Ok</t>
  </si>
  <si>
    <t>PlayAreaComponent trop de couplage</t>
  </si>
  <si>
    <t>2.5 Valeur par défaut</t>
  </si>
  <si>
    <t>La classe initialise tous ses attributs de la même façon. Soit à la définition, soit dans le constructeur.</t>
  </si>
  <si>
    <t>text-box-component incorrect
drawing service incorrect</t>
  </si>
  <si>
    <t>DrawingService
PlayAreaComponent
DatabaseService</t>
  </si>
  <si>
    <t>3. Fonctions et méthodes</t>
  </si>
  <si>
    <t>3.1 Utilité</t>
  </si>
  <si>
    <t>La fonction est utilie et non-triviale.
La fonction ne peut pas être fragmenté en plusieurs fonctions.
La fonction n'a pas une longueur trop grande.</t>
  </si>
  <si>
    <t>getDifference trop complexe</t>
  </si>
  <si>
    <t>getDifference trop complexe
findDifference trop complexe</t>
  </si>
  <si>
    <t>3.2 Paramètres</t>
  </si>
  <si>
    <t>La fonction possède le moins de paramètres possibles en entrée.
La fonction possède uniquement des paramètres d'entrée qui sont utilisés.</t>
  </si>
  <si>
    <t>Bon travail!</t>
  </si>
  <si>
    <t>storeInfo trop complexe</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</si>
  <si>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</si>
  <si>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</si>
  <si>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</si>
  <si>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</si>
  <si>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</si>
  <si>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await this.communication.imagesPost(request).subscribe(() =&gt; {
                        this.router.navigate(['config']);
}); 
Ceci ne fonctionne pas
Vous avez des return await</t>
  </si>
  <si>
    <t>Vous avez des return await redondant</t>
  </si>
  <si>
    <t>return await redondant
createSameCanvas ne devrait pas être async
convertToBase64 ne devrait pas être async</t>
  </si>
  <si>
    <t>4.3 Message d'erreur</t>
  </si>
  <si>
    <t>Le message d'erreur est précis et compréhensible par l'utilisateur moyen.</t>
  </si>
  <si>
    <t>5. Variables et constantes</t>
  </si>
  <si>
    <t>5.1 Groupement</t>
  </si>
  <si>
    <t>Les constantes sont regroupées ensemble en groupes logiques.</t>
  </si>
  <si>
    <t>bestSoloTimes , best1vs1Times??, timer constantes ? constantes  ne respectent pas le bon format et ne sont pas groupés ensemble dans un fichier separé</t>
  </si>
  <si>
    <t xml:space="preserve">Good job pour le  groupement </t>
  </si>
  <si>
    <t>Très bien</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</si>
  <si>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</si>
  <si>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</si>
  <si>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</si>
  <si>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</si>
  <si>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sec = 0? dans timer.component, faut bien nommer vos constantes selon le contexte </t>
  </si>
  <si>
    <t>OK</t>
  </si>
  <si>
    <t xml:space="preserve">Bien nommé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</si>
  <si>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</si>
  <si>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</si>
  <si>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</si>
  <si>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</si>
  <si>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</si>
  <si>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</si>
  <si>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</si>
  <si>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</si>
  <si>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</si>
  <si>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OK </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</si>
  <si>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</si>
  <si>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</si>
  <si>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</si>
  <si>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</si>
  <si>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</si>
  <si>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</si>
  <si>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PlayAreaComponent HTML
TextBox HTML</t>
  </si>
  <si>
    <t>text-box.component.html, ...</t>
  </si>
  <si>
    <t>7.3 Enum</t>
  </si>
  <si>
    <t>Le code utilise des enum lorsque c'est pertinent.</t>
  </si>
  <si>
    <t>Enum pas dans folder de enums</t>
  </si>
  <si>
    <t>Pas de enums dans les endroits ou il devrait avoir des enums. Ex : CounterService, playAction</t>
  </si>
  <si>
    <t>7.4 Classe et interface</t>
  </si>
  <si>
    <t>Le code n'utilise pas d'objets anonymes JS et priorise les classes et les interfaces.</t>
  </si>
  <si>
    <t>Quelques any pour payload</t>
  </si>
  <si>
    <t>7.5 Duplication</t>
  </si>
  <si>
    <t>Il n'y a pas de duplication de code.</t>
  </si>
  <si>
    <t>Components non utilisé: HintButtonComponent</t>
  </si>
  <si>
    <t>GameService</t>
  </si>
  <si>
    <t>7.6 ESLint</t>
  </si>
  <si>
    <t>Il n'y a pas de "eslint:disable" non justifiés dans le code.
L'utilisation limitée de eslint:disable est tolérée dans les fichiers de test (.spec.ts). (Exemple : nombres magiques)</t>
  </si>
  <si>
    <t xml:space="preserve">/* eslint-disable no-console */
eslint-disable-next-line max-params
eslint-disable-next-line @typescript-eslint/no-magic-numbers
eslint-disable-next-line no-restricted-imports
eslint-disable-next-line import/no-unresolved
</t>
  </si>
  <si>
    <t xml:space="preserve">    // eslint-disable-next-line @angular-eslint/use-lifecycle-interface
                    // eslint-disable-next-line no-bitwise
/* eslint-disable no-restricted-imports */
...
/* eslint-disable @typescript-eslint/no-magic-numbers */
</t>
  </si>
  <si>
    <t>7.7 Complexité</t>
  </si>
  <si>
    <t>Le code minimise la complexité cyclomatique. (Exemple : plusieurs if/else ou boucles for imbriqués, opérations complexes, etc.)</t>
  </si>
  <si>
    <t>Components très compelexe: CreateImageComponent</t>
  </si>
  <si>
    <t>getDifference</t>
  </si>
  <si>
    <t>displayMode, setWinCondition, getDifference (Sprint2), flashOneDifference1, flashOneDifference2,
onHandleLobby, updateBestTimes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</si>
  <si>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</si>
  <si>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</si>
  <si>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Vos messages d'erreurs doivent être dqsn des constantes bien nommées. </t>
  </si>
  <si>
    <t>7.8 Performance</t>
  </si>
  <si>
    <t>Le logiciel a une performance acceptable.</t>
  </si>
  <si>
    <t>Votre système de détection de différence est trop lent</t>
  </si>
  <si>
    <t>Votre système de détection de différence est trop lent (sprint2)</t>
  </si>
  <si>
    <t>8. Gestion de versions</t>
  </si>
  <si>
    <t>8.1 TAG</t>
  </si>
  <si>
    <t>La branche de développement possède le bon tag. (sprint1, sprint2, sprint3)</t>
  </si>
  <si>
    <t>8.2 Commit</t>
  </si>
  <si>
    <t>Le commit a un message pertinent et descriptif.</t>
  </si>
  <si>
    <t>Non</t>
  </si>
  <si>
    <t xml:space="preserve">Votre commit est sur la branche dev. Il faut que le tag soit sur la branche master. </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</si>
  <si>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</si>
  <si>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</si>
  <si>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</si>
  <si>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</si>
  <si>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Auto-approuve des MR. MR des branches qui ne passent pas le pipeline. Noms des Mr non explicatives. Pas de MR de features.</t>
  </si>
  <si>
    <t>Vos MR ne passent pas le pipeline</t>
  </si>
  <si>
    <t xml:space="preserve">Vos MR ne passent pas le pipeline. Vous avez des MR qui ne sont pas approuvés. Noms des MR est non représentatifs à la fonctionnalité. </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</si>
  <si>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</si>
  <si>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</si>
  <si>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</si>
  <si>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</si>
  <si>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</si>
  <si>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</si>
  <si>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</si>
  <si>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</si>
  <si>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</si>
  <si>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</si>
  <si>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</si>
  <si>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</si>
  <si>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Bon Travail</t>
  </si>
  <si>
    <t>1.5 Système de détection de différences</t>
  </si>
  <si>
    <t>1.6 Vue de jeu en solo</t>
  </si>
  <si>
    <t xml:space="preserve">la minuterie ne  se comporte pas correctement lorsque on  
termine une partie et on recommence une autre </t>
  </si>
  <si>
    <t>1.7 Mode classique en solo</t>
  </si>
  <si>
    <t>PlayAreaComponent n'est pas testé
Clignotement non présent
Compteur de différente partagé entre les clients
Pas de détection de fin de partie
Pas de gestions de plusieurs parties en même temps.</t>
  </si>
  <si>
    <t>Note finale pour le sprint</t>
  </si>
  <si>
    <t>Pénalités</t>
  </si>
  <si>
    <t>Crash</t>
  </si>
  <si>
    <t>Erreur de build</t>
  </si>
  <si>
    <t>Vous avez des tests qui fail server side et client side.</t>
  </si>
  <si>
    <t>2.1 Vue de création de jeu - modification de l'avant-plan</t>
  </si>
  <si>
    <t>Votre shift ne fonctionne pas dans les 4 cadrans
Difficile de rajouter une image dans votre vue de création
Bon travail!</t>
  </si>
  <si>
    <t>2.2 Créer et Joindre une partie un contre un</t>
  </si>
  <si>
    <t>Les lobbys ne fonctionnent pas de facon parallelle
Manque de couverture dans le serveur 
OK  pour le reste</t>
  </si>
  <si>
    <t>2.3 Mode Classique en un contre un</t>
  </si>
  <si>
    <t xml:space="preserve">Manque de coverage server side
Client bloqué lors d'un play avec abandon
Meme fiche marche pas </t>
  </si>
  <si>
    <t>2.4 Vue de jeu en un contre un et Section des messages</t>
  </si>
  <si>
    <t>2.5 Vue de Configuration - suppression de jeu</t>
  </si>
  <si>
    <t>Probleme de supprimer une partie, peut se rendre dans un etat non supprimable
On devrait pouvoir delete d'une partie en cours, mais on peut pas</t>
  </si>
  <si>
    <t xml:space="preserve">2.6 Messages de partie (local) </t>
  </si>
  <si>
    <t>2.7 Mode Triche</t>
  </si>
  <si>
    <t>Vos tests contiennent de nombreux warnings.</t>
  </si>
  <si>
    <t>Erreur de build  / déploiement erroné</t>
  </si>
  <si>
    <t>Anciennes fonctionnalités brisées</t>
  </si>
  <si>
    <t>3.1 Mode Temps Limité</t>
  </si>
  <si>
    <t>RACHAD</t>
  </si>
  <si>
    <t>Bon travail
GameService manque de coverage</t>
  </si>
  <si>
    <t>3.2 Remise des données à leur état initial</t>
  </si>
  <si>
    <t>3.3 Vue de Configuration - constantes de jeu</t>
  </si>
  <si>
    <t>Bon travail
Bon test!</t>
  </si>
  <si>
    <t>3.4 Indices de jeu</t>
  </si>
  <si>
    <t>3.5 Historique des parties jouées</t>
  </si>
  <si>
    <t>3.6 Meilleurs temps</t>
  </si>
  <si>
    <t>3.7 Messages de partie (global)</t>
  </si>
  <si>
    <t>3.8 Reprise vidéo de la partie</t>
  </si>
  <si>
    <t>Bon test!</t>
  </si>
  <si>
    <t>Erreur de build / déploiement erroné</t>
  </si>
  <si>
    <t>Document d'Architecture</t>
  </si>
  <si>
    <t>Protocole de communication</t>
  </si>
  <si>
    <t>Historique des révisions</t>
  </si>
  <si>
    <t>1 Introduction /1</t>
  </si>
  <si>
    <t>Bien</t>
  </si>
  <si>
    <t>1 Introduction (commentaires)</t>
  </si>
  <si>
    <t xml:space="preserve">- Faut introduire votre application. Votre introduction est trop courte par rapport au document. 
- L'historique des révisions n'est pas à jour.
</t>
  </si>
  <si>
    <t>2 Vue des cas d'utilisation /5</t>
  </si>
  <si>
    <t>2 Communication client-serveur /7</t>
  </si>
  <si>
    <t>"Application" n'est pas un acteur valide : toute votre système est l'Application.
Page 5 :  plusieurs liens entre 2 CUs sans type de relation (include, extend ou une généralisation). Beaucoup de vos CUs sont des détails d'implémentation à retirer. Ex : "Enlever du temps au compete à rebours", "Incrémenter le compteur", etc.
Page 6 : mêmes commentaires que page 5. Les 3 indices devraient avoir des relations "extends" ou généralisation avec "Demander un indice" et non "include. 
Page 7 : les relations "include" avec "Sélectionner vue de configuration" devraient être des "extends". Pourquoi le CU de mise à jour à la fin de la partie est relié à la réinitialisation des constantes ?
Page 8 : sens des relations "extend" doit être inversé. L'assignation des valeurs fictives n'est pas lié à la sélection de la vue de sélection. Le dernier CU est un détail d'implémentation à retirer.
Page 9 : pas de type de lien pour l'abandon ni pour "sélectionner retour au menu principal". Les relations "include" devraient être des "extend".</t>
  </si>
  <si>
    <t xml:space="preserve">p5 : mauvaise notation UML : la moitié de vos CUs sont présentés du point de vue de l'utilisateur, les autres du Serveur. L'abandon devrait être un "extend" et non "include". La détection de différence/erreur devrait utiliser la généralisation et non "extend".
p6 : mêmes commentaires que p5. L'application de la pénalité est un "include" puisque ça arrive toujours. Le CU de choix de nom n'est pas pertinent dans ce diagramme.
p7 : les CUs liés à "Sélectionner les paramètre de jeu" devraient être des "extend" et non "include". Le CU "Présenter l'historique des parties joueées" est superflu. La suppression de l'historique devrait être un "extend" et non un "include".
p8 : le dernier CU devrait relié à un acteur "Joueurs dans une partie" pour indique qui le reçoit.
p9 : l'Abandon doit être un "extend" et non un "include". Même chose pour la reprise vidéo.
</t>
  </si>
  <si>
    <t xml:space="preserve">- Manque de justification de l'utilisation du protocole HTTP. Par défaut n'est pas une justification correcte.
- Manque de description des fonctionnalités implémentés avec WebSocket. 
- Le paragraphe ne mentionne pas le protocole HTTP ni le protocole WebSocket.I7
- Section non réussi, à refaire. </t>
  </si>
  <si>
    <t xml:space="preserve">Meme remarques que sprint 2. 
</t>
  </si>
  <si>
    <t>3 Vue des processus /6</t>
  </si>
  <si>
    <t>3 Description des paquets /12</t>
  </si>
  <si>
    <t>Attention : vos messages sont mal nommées : vous devez avec un message et non un texte qui explique l'action à prendre sous la forme de phrase complète.
Page 10 : il manque un 2e Utilisateur pour la partie multijoueur. La séquence de jumelage doit être dans un [alt] sinon vous forcez le jumelage, même en solo. Le message "identifie la différence" devrait être "Fait une tentative" pour rester cohérent avec le reste de la séquence. Manque une notation [alt] après la tentative : votre séquence indique que l'utilisateur est bloqué pendant 1 seconde, même si une différence a été identifiée. Manque un [loop] pour indiquer que la partie continue jusqu'à une condition d'arrêt : votre diagramme force l'abandon après 1 différence trouvée. Manque la gestion de l'abandon en mode multijoueur.
Page 11 : manque une notation [alt] ou [opt] pour les 3 types d'indices. Manque une notation [alt] pour la gestion de la minuterie en mode Temps Limité.
Page 12 : Système est utilisé comme différent de "Serveur" à la page 11. Ceci laisse croire que toute cette séquence ne communique pas avec le serveur/base de données. Manque une notation [alt] ou [opt] sinon vous forcez la modification des constantes à chaque fois qu'on veut faire toute autre action sur cette page.
Page 13 : le premier message devrait être "accéder à la vue de sélection" : votre utilisateur n'affiche rien. La séquence se lit de haut en bas : il n'y a aucun lien entre le 1er message et "Soumettre le temps en fin de partie".
Page 14 : manque une notation [alt] au début, sinon le "choix" n'est pas vraiment un choix s'il arrive 100% du temps. Manque une notation [alt] ou [opt] pour les différents choix durant la reprise, sinon vous forcez le changement de vitesse avant de mettre la reprise en pause à chaque fois.</t>
  </si>
  <si>
    <t xml:space="preserve">Mauvaise notation UML : manque la boîte d'activation de vos acteurs.
p10 : Utilisateur 2 ne fait que "sélectionne mdoe solo ou coopératif" et n'intéragit jamais dans la séquence, ce qui est faux. De plus, dans ce cas, il devrait choisir "coopératif" toujours. "Identifie une différence" n'est toujours pas bon. Manquent des messages de retour vers le joueur après sa tentative. Alt pour mode coopératif incomplet : il faut l'action de l'autre joueur. Mauvaise notation d'abandon : votre diagramme force le joueur d'abandonner après la fin de la partie ?? Mauvaise séquence pour un abandon en coopératif : la partie ne se termine pas pour le 2e joueur.
p11 : Mauvaise notation pour l'affichage de l'indice : "Rétroaction visuelle pour l'indice demandé" devrait venir après votre boîte [alt].
p12 : "Sauvegarder" et "Modifie les constantes" devraient être en dehoirs du 1er alt puisque c'est la même action/séquence.Manque une notation alt/opt pour les séquences de supression par la suite : votre séquence force la suppréession de toutes les fiches avant la réinitialisation des meilleurs temps, ce qui est impossible vu qu'il n'y a plus de fiches à réinitialiser. Manque un message de retour vers l'Utilisateur et manque des messages vers la BD pour les modifications des meilleurs temps (imposé dans le projet).
p13 : manque un message vers tous les autres joueurs en cas de meilleur temps : la séquence ne peut pas se terminer avec Vue de jeu. Manque une notation alt/opt pour "Créer un nouveau jeu" : votre diagramme indique qu'un joueur est forcé de créer un nouveau jeu après chaque partie.
p14 : manque une notation [alt] au début, sinon le "choix" n'est pas vraiment un choix s'il arrive 100% du temps. </t>
  </si>
  <si>
    <t xml:space="preserve">- Requêtes HTTP sans code de retour.
- Utiliser des interface pour representer le corps des requêtes.
- Attention: Ne pas mélanger entre un morceau de URL et une string dans le contenu des messages Socket.
- Vos contenus sont parfois des interfaces, parfois des valeurs. 
- Il faut faire la distinction entre les sockets pour d'un seul client et les sockets broadcast au room. 
</t>
  </si>
  <si>
    <t xml:space="preserve">Vous avez les mêmes remarques que les sprint 2, sauf les code de retour des requêtes HTTP.
</t>
  </si>
  <si>
    <t>4 Vue logique /6</t>
  </si>
  <si>
    <t>Page 15 : manque la communication par WS dans la description de "Client". PAGES : votre projet est en TS donc les fichiers sont du TypeScript et non JavaScript. SERVICES : la description du paquetage est formulée différement des autres paqutages.
Page 15 : "Serveur" : "logique métier" est une traduction Google Translate de business logic. GATEWAYS : ça devrait gérer la communication WS et non HTTP et quel est exactement le protocole de sécurité utilisé ?
Page 16 : Components aurait dû être divisé en plusieurs sous-paquetages. La quantité de flèches rend le diagramme illisible. 
Page 17 : évitez des paquetages et classes flottants. Ce n'est pas clair quelle est la différence entre "game-manager" dans Controller et dans Service : avez-vous vraiment 2 classes avec le même nom ? Aucune présentation de la communication avec la base de données.
Difficile de voir les fonctionnalités du Sprint 3 dans votre section. Selon votre présentation, rien ne communique avec une BD externe et ceci vous est imposé pour les meilleurs temps du moins. Difficile de vor les components/services utilisés du côté client pour les nouvelles fonctionnalitées également.</t>
  </si>
  <si>
    <t xml:space="preserve">p15 : SERVICE est toujours décrit de manière différente que les autres paquetages. "Logique métier" toujours présente. Toujours pas clair quels sont les protocoles de sécurité.
p16 : diagramme plus lisible, mais beaucoup de components flottants sans liens entre eux. Certains components comme "Home-button" et "Previous-next-button" sont superflus et n'ajoutetnt pas grande chose au diagramme.
p17 : toujours 2 "gameManager" : donnez le nom au complet pour voir la différence. </t>
  </si>
  <si>
    <t xml:space="preserve">Note: Vous n'avez pas fait une revue des commentaires donnée dans le sprint 2. Vous perdez donc plus de points pour chaque erreur qui se répète du sprint 2 dans le sprint 3. 
</t>
  </si>
  <si>
    <t>5 Vue de déploiement /2</t>
  </si>
  <si>
    <t>Notation UML invalide.
Manque la notion de serveur statique qui sert le code source du site web (communication par HTTP).
Manque la communication par WS avec le serveur dynamique.
API RESTful NEST n'est pas un logiciel, mais un style d'architecture et un cadriciel.
MongoDB n'est pas un type de communication.</t>
  </si>
  <si>
    <t>Notation UML invalide.
Le serveur statique doit contenir le code source (+HTML,CSS,etc) du site web.
Nest est un cadriciel et n'a aucun rapport avec AWS
La machine du client est un concept différent du navigateur. La boîte globale devraient être Ordinateur/Client/etc et non "Web Browser"</t>
  </si>
  <si>
    <t>Forme /1</t>
  </si>
  <si>
    <t>Section 2 : notation UML "extend" et "include" à revoir. Plusieurs liens "flottants" qui ne sont pas bien liés à des CUs.
Section 3 : notation UML [alt] et [opt] à revoir.  
Section 4 : aucune cohérence de notation des noms de vos classes. Ex : page 16 présente des noms avec espace (Home button), sans espace (settings-button), avec des majuscules (Game-card), avec des minuscules (slider).</t>
  </si>
  <si>
    <t>Section 2 : notation UML "extend" et "include" à revoir. 
Diagrammes sans titres/numéros toujours.</t>
  </si>
  <si>
    <t>- Présence de fautes d'orthographes
- Tableau non formaté</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</si>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</sst>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0" xfId="0" applyAlignment="1">
      <alignment vertical="top" wrapText="1"/>
    </xf>
    <xf numFmtId="0" fontId="21" fillId="0" borderId="56" xfId="0" applyFont="1" applyBorder="1" applyAlignment="1">
      <alignment vertical="center" wrapText="1" readingOrder="1"/>
    </xf>
    <xf numFmtId="0" fontId="14" fillId="20" borderId="33" xfId="0" applyFont="1" applyFill="1" applyBorder="1" applyAlignment="1">
      <alignment horizontal="left" vertical="center" wrapText="1"/>
    </xf>
    <xf numFmtId="0" fontId="14" fillId="18"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0.71199999999999986</v>
      </c>
      <c r="C4" s="108">
        <f>'Assurance Qualité'!C59</f>
        <v>0.76400000000000001</v>
      </c>
      <c r="D4" s="108">
        <f>B4*0.6+C4*0.4 - 0.1*E4</f>
        <v>0.7327999999999999</v>
      </c>
      <c r="E4" s="109"/>
      <c r="F4" s="110">
        <v>20</v>
      </c>
      <c r="G4" s="111">
        <f>D4*F4</f>
        <v>14.655999999999999</v>
      </c>
      <c r="H4" s="111"/>
    </row>
    <row r="5" spans="1:8">
      <c r="A5" s="112" t="s">
        <v>8</v>
      </c>
      <c r="B5" s="113">
        <f>(Fonctionnalités!E28)</f>
        <v>0.66449999999999998</v>
      </c>
      <c r="C5" s="113">
        <f>'Assurance Qualité'!F59</f>
        <v>0.6715000000000001</v>
      </c>
      <c r="D5" s="113">
        <f t="shared" ref="D5:D6" si="0">B5*0.6+C5*0.4 - 0.1*E5</f>
        <v>0.6673</v>
      </c>
      <c r="E5" s="114"/>
      <c r="F5" s="115">
        <v>20</v>
      </c>
      <c r="G5" s="116">
        <f t="shared" ref="G5:G7" si="1">D5*F5</f>
        <v>13.346</v>
      </c>
      <c r="H5" s="116">
        <f>AVERAGE(Documents!B18,Documents!F18)*5</f>
        <v>3.4125000000000001</v>
      </c>
    </row>
    <row r="6" spans="1:8">
      <c r="A6" s="117" t="s">
        <v>9</v>
      </c>
      <c r="B6" s="118">
        <f>(Fonctionnalités!E43)</f>
        <v>0.92</v>
      </c>
      <c r="C6" s="118">
        <f>'Assurance Qualité'!I59</f>
        <v>0.53849999999999998</v>
      </c>
      <c r="D6" s="118">
        <f t="shared" si="0"/>
        <v>0.76740000000000008</v>
      </c>
      <c r="E6" s="119"/>
      <c r="F6" s="120">
        <v>20</v>
      </c>
      <c r="G6" s="121">
        <f t="shared" si="1"/>
        <v>15.348000000000003</v>
      </c>
      <c r="H6" s="121">
        <f>AVERAGE(Documents!C18,Documents!G18)*5</f>
        <v>3.5999999999999996</v>
      </c>
    </row>
    <row r="7" spans="1:8">
      <c r="A7" s="122" t="s">
        <v>10</v>
      </c>
      <c r="B7" s="122"/>
      <c r="C7" s="122"/>
      <c r="D7" s="123">
        <v>0.92</v>
      </c>
      <c r="E7" s="124"/>
      <c r="F7" s="122">
        <v>5</v>
      </c>
      <c r="G7" s="125">
        <f t="shared" si="1"/>
        <v>4.6000000000000005</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4" zoomScaleNormal="100" workbookViewId="0">
      <selection activeCell="K39" sqref="K39"/>
    </sheetView>
  </sheetViews>
  <sheetFormatPr defaultColWidth="9.140625" defaultRowHeight="15"/>
  <cols>
    <col min="1" max="1" width="22.7109375" style="1" customWidth="1"/>
    <col min="2" max="2" width="77.5703125" style="10" customWidth="1"/>
    <col min="3" max="4" width="10.7109375" style="1" customWidth="1"/>
    <col min="5" max="5" width="38.5703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0" t="s">
        <v>11</v>
      </c>
      <c r="B2" s="270"/>
      <c r="C2" s="270"/>
      <c r="D2" s="270"/>
      <c r="E2" s="270"/>
      <c r="F2" s="270"/>
      <c r="G2" s="270"/>
      <c r="H2" s="270"/>
      <c r="I2" s="270"/>
      <c r="J2" s="270"/>
      <c r="K2" s="270"/>
      <c r="L2" s="7"/>
      <c r="M2" s="7"/>
    </row>
    <row r="4" spans="1:17" ht="18.399999999999999" customHeight="1">
      <c r="A4" s="271" t="s">
        <v>12</v>
      </c>
      <c r="B4" s="271"/>
      <c r="C4" s="271"/>
      <c r="D4" s="271"/>
      <c r="E4" s="271"/>
      <c r="F4" s="271"/>
      <c r="G4" s="271"/>
      <c r="H4" s="271"/>
      <c r="I4" s="271"/>
      <c r="J4" s="271"/>
      <c r="K4" s="271"/>
      <c r="L4" s="4"/>
      <c r="M4" s="4"/>
    </row>
    <row r="5" spans="1:17" ht="18.75">
      <c r="A5" s="11"/>
      <c r="B5" s="41"/>
      <c r="C5" s="2"/>
      <c r="D5" s="2"/>
      <c r="E5" s="41"/>
      <c r="F5" s="2"/>
      <c r="G5" s="2"/>
      <c r="H5" s="41"/>
      <c r="I5" s="2"/>
      <c r="J5" s="2"/>
      <c r="K5" s="41"/>
      <c r="L5" s="2"/>
      <c r="M5" s="2"/>
    </row>
    <row r="6" spans="1:17" ht="18.399999999999999" customHeight="1">
      <c r="A6" s="263" t="s">
        <v>13</v>
      </c>
      <c r="B6" s="275" t="s">
        <v>14</v>
      </c>
      <c r="C6" s="265" t="s">
        <v>7</v>
      </c>
      <c r="D6" s="266"/>
      <c r="E6" s="266"/>
      <c r="F6" s="267" t="s">
        <v>8</v>
      </c>
      <c r="G6" s="268"/>
      <c r="H6" s="269"/>
      <c r="I6" s="272" t="s">
        <v>9</v>
      </c>
      <c r="J6" s="273"/>
      <c r="K6" s="274"/>
      <c r="L6" s="3"/>
      <c r="M6" s="3"/>
      <c r="N6" s="261"/>
      <c r="O6" s="262"/>
      <c r="P6" s="262"/>
    </row>
    <row r="7" spans="1:17" ht="18.75">
      <c r="A7" s="264"/>
      <c r="B7" s="276"/>
      <c r="C7" s="14" t="s">
        <v>15</v>
      </c>
      <c r="D7" s="15" t="s">
        <v>4</v>
      </c>
      <c r="E7" s="21" t="s">
        <v>16</v>
      </c>
      <c r="F7" s="16" t="s">
        <v>15</v>
      </c>
      <c r="G7" s="17" t="s">
        <v>4</v>
      </c>
      <c r="H7" s="20" t="s">
        <v>16</v>
      </c>
      <c r="I7" s="18" t="s">
        <v>15</v>
      </c>
      <c r="J7" s="19" t="s">
        <v>4</v>
      </c>
      <c r="K7" s="22" t="s">
        <v>16</v>
      </c>
      <c r="L7" s="3"/>
      <c r="M7" s="3"/>
      <c r="N7" s="40"/>
      <c r="O7" s="40"/>
      <c r="P7" s="40"/>
      <c r="Q7" s="40"/>
    </row>
    <row r="8" spans="1:17" ht="18.75">
      <c r="A8" s="245" t="s">
        <v>17</v>
      </c>
      <c r="B8" s="245"/>
      <c r="C8" s="238" t="s">
        <v>18</v>
      </c>
      <c r="D8" s="239"/>
      <c r="E8" s="46" t="s">
        <v>19</v>
      </c>
      <c r="F8" s="238" t="s">
        <v>18</v>
      </c>
      <c r="G8" s="239"/>
      <c r="H8" s="46" t="s">
        <v>19</v>
      </c>
      <c r="I8" s="238" t="s">
        <v>18</v>
      </c>
      <c r="J8" s="239"/>
      <c r="K8" s="46" t="s">
        <v>19</v>
      </c>
      <c r="L8" s="3"/>
      <c r="M8" s="3"/>
      <c r="N8" s="40"/>
      <c r="O8" s="40"/>
      <c r="P8" s="40"/>
      <c r="Q8" s="40"/>
    </row>
    <row r="9" spans="1:17" ht="167.25">
      <c r="A9" s="29" t="s">
        <v>20</v>
      </c>
      <c r="B9" s="29" t="s">
        <v>21</v>
      </c>
      <c r="C9" s="100">
        <v>0.8</v>
      </c>
      <c r="D9" s="98">
        <v>6</v>
      </c>
      <c r="E9" s="101" t="s">
        <v>22</v>
      </c>
      <c r="F9" s="102">
        <v>0.7</v>
      </c>
      <c r="G9" s="99">
        <v>6</v>
      </c>
      <c r="H9" s="103" t="s">
        <v>23</v>
      </c>
      <c r="I9" s="104">
        <v>1</v>
      </c>
      <c r="J9" s="105">
        <v>6</v>
      </c>
      <c r="K9" s="106" t="s">
        <v>24</v>
      </c>
      <c r="L9" s="3"/>
      <c r="M9" s="3"/>
      <c r="N9" s="40"/>
      <c r="O9" s="40"/>
      <c r="P9" s="40"/>
      <c r="Q9" s="40"/>
    </row>
    <row r="10" spans="1:17" ht="60.75">
      <c r="A10" s="23" t="s">
        <v>25</v>
      </c>
      <c r="B10" s="23" t="s">
        <v>26</v>
      </c>
      <c r="C10" s="100">
        <v>0.8</v>
      </c>
      <c r="D10" s="98">
        <v>2</v>
      </c>
      <c r="E10" s="101" t="s">
        <v>27</v>
      </c>
      <c r="F10" s="102">
        <v>0.75</v>
      </c>
      <c r="G10" s="99">
        <v>2</v>
      </c>
      <c r="H10" s="103" t="s">
        <v>28</v>
      </c>
      <c r="I10" s="104">
        <v>0.8</v>
      </c>
      <c r="J10" s="105">
        <v>2</v>
      </c>
      <c r="K10" s="106" t="s">
        <v>29</v>
      </c>
      <c r="L10" s="3"/>
      <c r="M10" s="3"/>
      <c r="N10" s="40"/>
      <c r="O10" s="40"/>
      <c r="P10" s="40"/>
      <c r="Q10" s="40"/>
    </row>
    <row r="11" spans="1:17" s="30" customFormat="1" ht="15.75">
      <c r="A11" s="240" t="s">
        <v>30</v>
      </c>
      <c r="B11" s="241"/>
      <c r="C11" s="47">
        <f>SUMPRODUCT(C6:C10,D6:D10)</f>
        <v>6.4</v>
      </c>
      <c r="D11" s="48">
        <f>SUM(D6:D10)</f>
        <v>8</v>
      </c>
      <c r="E11" s="49"/>
      <c r="F11" s="50">
        <f>SUMPRODUCT(F6:F10,G6:G10)</f>
        <v>5.6999999999999993</v>
      </c>
      <c r="G11" s="51">
        <f>SUM(G6:G10)</f>
        <v>8</v>
      </c>
      <c r="H11" s="52"/>
      <c r="I11" s="53">
        <f>SUMPRODUCT(I6:I10,J6:J10)</f>
        <v>7.6</v>
      </c>
      <c r="J11" s="54">
        <f>SUM(J6:J10)</f>
        <v>8</v>
      </c>
      <c r="K11" s="55"/>
      <c r="L11" s="56"/>
      <c r="M11" s="56"/>
      <c r="N11" s="44"/>
      <c r="O11" s="44"/>
      <c r="P11" s="44"/>
      <c r="Q11" s="44"/>
    </row>
    <row r="12" spans="1:17" s="12" customFormat="1" ht="18.399999999999999" customHeight="1">
      <c r="A12" s="245" t="s">
        <v>31</v>
      </c>
      <c r="B12" s="245"/>
      <c r="C12" s="238" t="s">
        <v>18</v>
      </c>
      <c r="D12" s="239"/>
      <c r="E12" s="46" t="s">
        <v>32</v>
      </c>
      <c r="F12" s="238" t="s">
        <v>18</v>
      </c>
      <c r="G12" s="239"/>
      <c r="H12" s="46" t="s">
        <v>32</v>
      </c>
      <c r="I12" s="238" t="s">
        <v>18</v>
      </c>
      <c r="J12" s="239"/>
      <c r="K12" s="46" t="s">
        <v>32</v>
      </c>
      <c r="L12" s="4"/>
      <c r="M12" s="4"/>
      <c r="N12" s="43"/>
      <c r="O12" s="43"/>
      <c r="P12" s="43"/>
      <c r="Q12" s="43"/>
    </row>
    <row r="13" spans="1:17" ht="60.75">
      <c r="A13" s="29" t="s">
        <v>33</v>
      </c>
      <c r="B13" s="29" t="s">
        <v>34</v>
      </c>
      <c r="C13" s="79">
        <v>1</v>
      </c>
      <c r="D13" s="80">
        <v>3</v>
      </c>
      <c r="E13" s="81" t="s">
        <v>24</v>
      </c>
      <c r="F13" s="89">
        <v>0.5</v>
      </c>
      <c r="G13" s="90">
        <f>D13</f>
        <v>3</v>
      </c>
      <c r="H13" s="91" t="s">
        <v>35</v>
      </c>
      <c r="I13" s="92">
        <v>0</v>
      </c>
      <c r="J13" s="93">
        <f>G13</f>
        <v>3</v>
      </c>
      <c r="K13" s="94" t="s">
        <v>36</v>
      </c>
      <c r="L13" s="5"/>
      <c r="M13" s="5"/>
    </row>
    <row r="14" spans="1:17" ht="45.75">
      <c r="A14" s="23" t="s">
        <v>37</v>
      </c>
      <c r="B14" s="23" t="s">
        <v>38</v>
      </c>
      <c r="C14" s="83">
        <v>0.5</v>
      </c>
      <c r="D14" s="84">
        <v>2</v>
      </c>
      <c r="E14" s="85" t="s">
        <v>39</v>
      </c>
      <c r="F14" s="86">
        <v>1</v>
      </c>
      <c r="G14" s="90">
        <f t="shared" ref="G14:G17" si="0">D14</f>
        <v>2</v>
      </c>
      <c r="H14" s="88" t="s">
        <v>24</v>
      </c>
      <c r="I14" s="76">
        <v>1</v>
      </c>
      <c r="J14" s="93">
        <f t="shared" ref="J14:J17" si="1">G14</f>
        <v>2</v>
      </c>
      <c r="K14" s="78" t="s">
        <v>24</v>
      </c>
      <c r="L14" s="5"/>
      <c r="M14" s="5"/>
    </row>
    <row r="15" spans="1:17" ht="45.75">
      <c r="A15" s="23" t="s">
        <v>40</v>
      </c>
      <c r="B15" s="23" t="s">
        <v>41</v>
      </c>
      <c r="C15" s="83">
        <v>0</v>
      </c>
      <c r="D15" s="84">
        <v>2</v>
      </c>
      <c r="E15" s="85" t="s">
        <v>42</v>
      </c>
      <c r="F15" s="86">
        <v>0</v>
      </c>
      <c r="G15" s="90">
        <f t="shared" si="0"/>
        <v>2</v>
      </c>
      <c r="H15" s="88" t="s">
        <v>42</v>
      </c>
      <c r="I15" s="76">
        <v>0</v>
      </c>
      <c r="J15" s="93">
        <f t="shared" si="1"/>
        <v>2</v>
      </c>
      <c r="K15" s="78" t="s">
        <v>42</v>
      </c>
      <c r="L15" s="5"/>
      <c r="M15" s="5"/>
    </row>
    <row r="16" spans="1:17" ht="30.75">
      <c r="A16" s="23" t="s">
        <v>43</v>
      </c>
      <c r="B16" s="23" t="s">
        <v>44</v>
      </c>
      <c r="C16" s="83">
        <v>1</v>
      </c>
      <c r="D16" s="84">
        <v>4</v>
      </c>
      <c r="E16" s="85" t="s">
        <v>24</v>
      </c>
      <c r="F16" s="86">
        <v>1</v>
      </c>
      <c r="G16" s="90">
        <f t="shared" si="0"/>
        <v>4</v>
      </c>
      <c r="H16" s="88" t="s">
        <v>45</v>
      </c>
      <c r="I16" s="76">
        <v>0.75</v>
      </c>
      <c r="J16" s="93">
        <f t="shared" si="1"/>
        <v>4</v>
      </c>
      <c r="K16" s="78" t="s">
        <v>46</v>
      </c>
      <c r="L16" s="5"/>
      <c r="M16" s="5"/>
    </row>
    <row r="17" spans="1:17" ht="60.75">
      <c r="A17" s="23" t="s">
        <v>47</v>
      </c>
      <c r="B17" s="23" t="s">
        <v>48</v>
      </c>
      <c r="C17" s="83">
        <v>1</v>
      </c>
      <c r="D17" s="84">
        <v>4</v>
      </c>
      <c r="E17" s="85" t="s">
        <v>45</v>
      </c>
      <c r="F17" s="86">
        <v>0.5</v>
      </c>
      <c r="G17" s="90">
        <f t="shared" si="0"/>
        <v>4</v>
      </c>
      <c r="H17" s="88" t="s">
        <v>49</v>
      </c>
      <c r="I17" s="76">
        <v>0.25</v>
      </c>
      <c r="J17" s="93">
        <f t="shared" si="1"/>
        <v>4</v>
      </c>
      <c r="K17" s="78" t="s">
        <v>50</v>
      </c>
      <c r="L17" s="5"/>
      <c r="M17" s="5"/>
    </row>
    <row r="18" spans="1:17" s="30" customFormat="1" ht="15.75">
      <c r="A18" s="240" t="s">
        <v>30</v>
      </c>
      <c r="B18" s="241"/>
      <c r="C18" s="47">
        <f>SUMPRODUCT(C13:C17,D13:D17)</f>
        <v>12</v>
      </c>
      <c r="D18" s="48">
        <f>SUM(D13:D17)</f>
        <v>15</v>
      </c>
      <c r="E18" s="49"/>
      <c r="F18" s="50">
        <f>SUMPRODUCT(F13:F17,G13:G17)</f>
        <v>9.5</v>
      </c>
      <c r="G18" s="51">
        <f>SUM(G13:G17)</f>
        <v>15</v>
      </c>
      <c r="H18" s="52"/>
      <c r="I18" s="53">
        <f>SUMPRODUCT(I13:I17,J13:J17)</f>
        <v>6</v>
      </c>
      <c r="J18" s="54">
        <f>SUM(J13:J17)</f>
        <v>15</v>
      </c>
      <c r="K18" s="55"/>
      <c r="L18" s="56"/>
      <c r="M18" s="56"/>
      <c r="N18" s="44"/>
      <c r="O18" s="44"/>
      <c r="P18" s="44"/>
      <c r="Q18" s="44"/>
    </row>
    <row r="19" spans="1:17" s="43" customFormat="1" ht="18.399999999999999" customHeight="1">
      <c r="A19" s="277" t="s">
        <v>51</v>
      </c>
      <c r="B19" s="277"/>
      <c r="C19" s="238" t="s">
        <v>18</v>
      </c>
      <c r="D19" s="239"/>
      <c r="E19" s="46" t="s">
        <v>32</v>
      </c>
      <c r="F19" s="238" t="s">
        <v>18</v>
      </c>
      <c r="G19" s="239"/>
      <c r="H19" s="46" t="s">
        <v>32</v>
      </c>
      <c r="I19" s="238" t="s">
        <v>18</v>
      </c>
      <c r="J19" s="239"/>
      <c r="K19" s="46" t="s">
        <v>32</v>
      </c>
      <c r="L19" s="4"/>
      <c r="M19" s="4"/>
    </row>
    <row r="20" spans="1:17" ht="60.75">
      <c r="A20" s="23" t="s">
        <v>52</v>
      </c>
      <c r="B20" s="23" t="s">
        <v>53</v>
      </c>
      <c r="C20" s="83">
        <v>0.8</v>
      </c>
      <c r="D20" s="84">
        <v>3</v>
      </c>
      <c r="E20" s="85" t="s">
        <v>54</v>
      </c>
      <c r="F20" s="86">
        <v>0.25</v>
      </c>
      <c r="G20" s="87">
        <v>3</v>
      </c>
      <c r="H20" s="88" t="s">
        <v>55</v>
      </c>
      <c r="I20" s="76">
        <v>0.25</v>
      </c>
      <c r="J20" s="77">
        <v>3</v>
      </c>
      <c r="K20" s="78" t="s">
        <v>55</v>
      </c>
      <c r="L20" s="5"/>
      <c r="M20" s="5"/>
    </row>
    <row r="21" spans="1:17" ht="30.75">
      <c r="A21" s="23" t="s">
        <v>56</v>
      </c>
      <c r="B21" s="23" t="s">
        <v>57</v>
      </c>
      <c r="C21" s="83">
        <v>1</v>
      </c>
      <c r="D21" s="84">
        <v>3</v>
      </c>
      <c r="E21" s="85" t="s">
        <v>58</v>
      </c>
      <c r="F21" s="86">
        <v>0.8</v>
      </c>
      <c r="G21" s="87">
        <v>3</v>
      </c>
      <c r="H21" s="88" t="s">
        <v>59</v>
      </c>
      <c r="I21" s="76">
        <v>0.5</v>
      </c>
      <c r="J21" s="77">
        <v>3</v>
      </c>
      <c r="K21" s="78" t="s">
        <v>59</v>
      </c>
      <c r="L21" s="5"/>
      <c r="M21" s="5"/>
    </row>
    <row r="22" spans="1:17" s="44" customFormat="1" ht="15.75">
      <c r="A22" s="278" t="s">
        <v>30</v>
      </c>
      <c r="B22" s="260"/>
      <c r="C22" s="57">
        <f>SUMPRODUCT(C20:C21,D20:D21)</f>
        <v>5.4</v>
      </c>
      <c r="D22" s="58">
        <f>SUM(D20:D21)</f>
        <v>6</v>
      </c>
      <c r="E22" s="59"/>
      <c r="F22" s="60">
        <f>SUMPRODUCT(F20:F21,G20:G21)</f>
        <v>3.1500000000000004</v>
      </c>
      <c r="G22" s="61">
        <f>SUM(G20:G21)</f>
        <v>6</v>
      </c>
      <c r="H22" s="62"/>
      <c r="I22" s="63">
        <f>SUMPRODUCT(I20:I21,J20:J21)</f>
        <v>2.25</v>
      </c>
      <c r="J22" s="64">
        <f>SUM(J20:J21)</f>
        <v>6</v>
      </c>
      <c r="K22" s="65"/>
      <c r="L22" s="56"/>
      <c r="M22" s="56"/>
    </row>
    <row r="23" spans="1:17" ht="18.75" customHeight="1">
      <c r="A23" s="211" t="s">
        <v>60</v>
      </c>
      <c r="B23" s="211"/>
      <c r="C23" s="238" t="s">
        <v>18</v>
      </c>
      <c r="D23" s="239"/>
      <c r="E23" s="46" t="s">
        <v>32</v>
      </c>
      <c r="F23" s="238" t="s">
        <v>18</v>
      </c>
      <c r="G23" s="239"/>
      <c r="H23" s="46" t="s">
        <v>32</v>
      </c>
      <c r="I23" s="238" t="s">
        <v>18</v>
      </c>
      <c r="J23" s="239"/>
      <c r="K23" s="46" t="s">
        <v>32</v>
      </c>
      <c r="L23" s="4"/>
      <c r="M23" s="4"/>
    </row>
    <row r="24" spans="1:17" ht="30.75">
      <c r="A24" s="42" t="s">
        <v>61</v>
      </c>
      <c r="B24" s="42" t="s">
        <v>62</v>
      </c>
      <c r="C24" s="97">
        <v>1</v>
      </c>
      <c r="D24" s="25">
        <v>1</v>
      </c>
      <c r="E24" s="26" t="s">
        <v>45</v>
      </c>
      <c r="F24" s="82">
        <v>1</v>
      </c>
      <c r="G24" s="27">
        <v>1</v>
      </c>
      <c r="H24" s="28" t="s">
        <v>45</v>
      </c>
      <c r="I24" s="73">
        <v>1</v>
      </c>
      <c r="J24" s="74">
        <v>1</v>
      </c>
      <c r="K24" s="75" t="s">
        <v>45</v>
      </c>
      <c r="L24" s="5"/>
      <c r="M24" s="5"/>
    </row>
    <row r="25" spans="1:17" ht="121.5">
      <c r="A25" s="23" t="s">
        <v>63</v>
      </c>
      <c r="B25" s="23" t="s">
        <v>64</v>
      </c>
      <c r="C25" s="83">
        <v>0.5</v>
      </c>
      <c r="D25" s="84">
        <v>2</v>
      </c>
      <c r="E25" s="85" t="s">
        <v>65</v>
      </c>
      <c r="F25" s="86">
        <v>0.5</v>
      </c>
      <c r="G25" s="87">
        <v>2</v>
      </c>
      <c r="H25" s="88" t="s">
        <v>66</v>
      </c>
      <c r="I25" s="76">
        <v>0</v>
      </c>
      <c r="J25" s="77">
        <v>2</v>
      </c>
      <c r="K25" s="78" t="s">
        <v>67</v>
      </c>
      <c r="L25" s="5"/>
      <c r="M25" s="5"/>
    </row>
    <row r="26" spans="1:17">
      <c r="A26" s="23" t="s">
        <v>68</v>
      </c>
      <c r="B26" s="23" t="s">
        <v>69</v>
      </c>
      <c r="C26" s="83">
        <v>1</v>
      </c>
      <c r="D26" s="84">
        <v>1</v>
      </c>
      <c r="E26" s="85" t="s">
        <v>45</v>
      </c>
      <c r="F26" s="86">
        <v>1</v>
      </c>
      <c r="G26" s="87">
        <v>1</v>
      </c>
      <c r="H26" s="88" t="s">
        <v>45</v>
      </c>
      <c r="I26" s="76">
        <v>1</v>
      </c>
      <c r="J26" s="77">
        <v>1</v>
      </c>
      <c r="K26" s="78" t="s">
        <v>45</v>
      </c>
      <c r="L26" s="5"/>
      <c r="M26" s="5"/>
    </row>
    <row r="27" spans="1:17" s="44" customFormat="1" ht="15.75">
      <c r="A27" s="259" t="s">
        <v>30</v>
      </c>
      <c r="B27" s="260"/>
      <c r="C27" s="47">
        <f>SUMPRODUCT(C24:C26,D24:D26)</f>
        <v>3</v>
      </c>
      <c r="D27" s="48">
        <f>SUM(D24:D26)</f>
        <v>4</v>
      </c>
      <c r="E27" s="49"/>
      <c r="F27" s="60">
        <f>SUMPRODUCT(F24:F26,G24:G26)</f>
        <v>3</v>
      </c>
      <c r="G27" s="61">
        <f>SUM(G24:G26)</f>
        <v>4</v>
      </c>
      <c r="H27" s="62"/>
      <c r="I27" s="63">
        <f>SUMPRODUCT(I24:I26,J24:J26)</f>
        <v>2</v>
      </c>
      <c r="J27" s="64">
        <f>SUM(J24:J26)</f>
        <v>4</v>
      </c>
      <c r="K27" s="65"/>
      <c r="L27" s="56"/>
      <c r="M27" s="56"/>
    </row>
    <row r="28" spans="1:17" ht="21" customHeight="1">
      <c r="A28" s="277" t="s">
        <v>70</v>
      </c>
      <c r="B28" s="277"/>
      <c r="C28" s="238" t="s">
        <v>18</v>
      </c>
      <c r="D28" s="239"/>
      <c r="E28" s="46" t="s">
        <v>19</v>
      </c>
      <c r="F28" s="238" t="s">
        <v>18</v>
      </c>
      <c r="G28" s="239"/>
      <c r="H28" s="66" t="s">
        <v>19</v>
      </c>
      <c r="I28" s="238" t="s">
        <v>18</v>
      </c>
      <c r="J28" s="239"/>
      <c r="K28" s="46" t="s">
        <v>19</v>
      </c>
      <c r="L28" s="9"/>
      <c r="M28" s="4"/>
    </row>
    <row r="29" spans="1:17" ht="60.75">
      <c r="A29" s="31" t="s">
        <v>71</v>
      </c>
      <c r="B29" s="31" t="s">
        <v>72</v>
      </c>
      <c r="C29" s="79">
        <v>0.1</v>
      </c>
      <c r="D29" s="80">
        <v>2</v>
      </c>
      <c r="E29" s="81" t="s">
        <v>73</v>
      </c>
      <c r="F29" s="89">
        <v>1</v>
      </c>
      <c r="G29" s="90">
        <f>D29</f>
        <v>2</v>
      </c>
      <c r="H29" s="95" t="s">
        <v>74</v>
      </c>
      <c r="I29" s="92">
        <v>1</v>
      </c>
      <c r="J29" s="93">
        <f>D29</f>
        <v>2</v>
      </c>
      <c r="K29" s="94" t="s">
        <v>75</v>
      </c>
      <c r="L29" s="5"/>
      <c r="M29" s="5"/>
    </row>
    <row r="30" spans="1:17">
      <c r="A30" s="24" t="s">
        <v>76</v>
      </c>
      <c r="B30" s="24" t="s">
        <v>77</v>
      </c>
      <c r="C30" s="83">
        <v>1</v>
      </c>
      <c r="D30" s="84">
        <v>2</v>
      </c>
      <c r="E30" s="85"/>
      <c r="F30" s="86">
        <v>1</v>
      </c>
      <c r="G30" s="90">
        <f t="shared" ref="G30:G31" si="2">D30</f>
        <v>2</v>
      </c>
      <c r="H30" s="96"/>
      <c r="I30" s="76">
        <v>1</v>
      </c>
      <c r="J30" s="93">
        <f t="shared" ref="J30:J31" si="3">D30</f>
        <v>2</v>
      </c>
      <c r="K30" s="78"/>
      <c r="L30" s="5"/>
      <c r="M30" s="5"/>
    </row>
    <row r="31" spans="1:17" ht="30.75">
      <c r="A31" s="24" t="s">
        <v>78</v>
      </c>
      <c r="B31" s="24" t="s">
        <v>79</v>
      </c>
      <c r="C31" s="83">
        <v>0.7</v>
      </c>
      <c r="D31" s="84">
        <v>2</v>
      </c>
      <c r="E31" s="85" t="s">
        <v>80</v>
      </c>
      <c r="F31" s="86">
        <v>1</v>
      </c>
      <c r="G31" s="90">
        <f t="shared" si="2"/>
        <v>2</v>
      </c>
      <c r="H31" s="96" t="s">
        <v>81</v>
      </c>
      <c r="I31" s="76">
        <v>1</v>
      </c>
      <c r="J31" s="93">
        <f t="shared" si="3"/>
        <v>2</v>
      </c>
      <c r="K31" s="78" t="s">
        <v>82</v>
      </c>
      <c r="L31" s="5"/>
      <c r="M31" s="5"/>
    </row>
    <row r="32" spans="1:17" s="44" customFormat="1" ht="15.75">
      <c r="A32" s="240" t="s">
        <v>30</v>
      </c>
      <c r="B32" s="241"/>
      <c r="C32" s="47">
        <f>SUMPRODUCT(C29:C31,D29:D31)</f>
        <v>3.6</v>
      </c>
      <c r="D32" s="48">
        <f>SUM(D29:D31)</f>
        <v>6</v>
      </c>
      <c r="E32" s="49"/>
      <c r="F32" s="50">
        <f>SUMPRODUCT(F29:F31,G29:G31)</f>
        <v>6</v>
      </c>
      <c r="G32" s="51">
        <f>SUM(G29:G31)</f>
        <v>6</v>
      </c>
      <c r="H32" s="67"/>
      <c r="I32" s="63">
        <f>SUMPRODUCT(I29:I31,J29:J31)</f>
        <v>6</v>
      </c>
      <c r="J32" s="64">
        <f>SUM(J29:J31)</f>
        <v>6</v>
      </c>
      <c r="K32" s="65"/>
      <c r="L32" s="56"/>
      <c r="M32" s="56"/>
    </row>
    <row r="33" spans="1:13" ht="18.75" customHeight="1">
      <c r="A33" s="245" t="s">
        <v>83</v>
      </c>
      <c r="B33" s="245"/>
      <c r="C33" s="238" t="s">
        <v>18</v>
      </c>
      <c r="D33" s="239"/>
      <c r="E33" s="46" t="s">
        <v>19</v>
      </c>
      <c r="F33" s="238" t="s">
        <v>18</v>
      </c>
      <c r="G33" s="239"/>
      <c r="H33" s="46"/>
      <c r="I33" s="68" t="s">
        <v>18</v>
      </c>
      <c r="J33" s="66"/>
      <c r="K33" s="46" t="s">
        <v>19</v>
      </c>
      <c r="L33" s="8"/>
      <c r="M33" s="4"/>
    </row>
    <row r="34" spans="1:13" ht="30.75">
      <c r="A34" s="29" t="s">
        <v>84</v>
      </c>
      <c r="B34" s="29" t="s">
        <v>85</v>
      </c>
      <c r="C34" s="79">
        <v>1</v>
      </c>
      <c r="D34" s="80">
        <v>2</v>
      </c>
      <c r="E34" s="81" t="s">
        <v>81</v>
      </c>
      <c r="F34" s="89">
        <v>1</v>
      </c>
      <c r="G34" s="90">
        <v>2</v>
      </c>
      <c r="H34" s="91"/>
      <c r="I34" s="92">
        <v>1</v>
      </c>
      <c r="J34" s="93">
        <v>2</v>
      </c>
      <c r="K34" s="94"/>
      <c r="L34" s="5"/>
      <c r="M34" s="5"/>
    </row>
    <row r="35" spans="1:13">
      <c r="A35" s="23" t="s">
        <v>86</v>
      </c>
      <c r="B35" s="23" t="s">
        <v>87</v>
      </c>
      <c r="C35" s="83">
        <v>1</v>
      </c>
      <c r="D35" s="84">
        <v>2</v>
      </c>
      <c r="E35" s="85" t="s">
        <v>81</v>
      </c>
      <c r="F35" s="89">
        <v>1</v>
      </c>
      <c r="G35" s="87">
        <v>2</v>
      </c>
      <c r="H35" s="88"/>
      <c r="I35" s="92">
        <v>1</v>
      </c>
      <c r="J35" s="77">
        <v>2</v>
      </c>
      <c r="K35" s="78"/>
      <c r="L35" s="5"/>
      <c r="M35" s="5"/>
    </row>
    <row r="36" spans="1:13">
      <c r="A36" s="23" t="s">
        <v>88</v>
      </c>
      <c r="B36" s="23" t="s">
        <v>89</v>
      </c>
      <c r="C36" s="83">
        <v>1</v>
      </c>
      <c r="D36" s="84">
        <v>3</v>
      </c>
      <c r="E36" s="85"/>
      <c r="F36" s="89">
        <v>1</v>
      </c>
      <c r="G36" s="87">
        <v>3</v>
      </c>
      <c r="H36" s="88"/>
      <c r="I36" s="92">
        <v>1</v>
      </c>
      <c r="J36" s="77">
        <v>3</v>
      </c>
      <c r="K36" s="78"/>
      <c r="L36" s="5"/>
      <c r="M36" s="5"/>
    </row>
    <row r="37" spans="1:13" ht="45.75">
      <c r="A37" s="23" t="s">
        <v>90</v>
      </c>
      <c r="B37" s="23" t="s">
        <v>91</v>
      </c>
      <c r="C37" s="83">
        <v>1</v>
      </c>
      <c r="D37" s="84">
        <v>3</v>
      </c>
      <c r="E37" s="85" t="s">
        <v>92</v>
      </c>
      <c r="F37" s="89">
        <v>1</v>
      </c>
      <c r="G37" s="87">
        <v>3</v>
      </c>
      <c r="H37" s="88"/>
      <c r="I37" s="92">
        <v>1</v>
      </c>
      <c r="J37" s="77">
        <v>3</v>
      </c>
      <c r="K37" s="78"/>
      <c r="L37" s="5"/>
      <c r="M37" s="5"/>
    </row>
    <row r="38" spans="1:13" s="44" customFormat="1" ht="16.5">
      <c r="A38" s="240" t="s">
        <v>30</v>
      </c>
      <c r="B38" s="241"/>
      <c r="C38" s="69">
        <f>SUMPRODUCT(C34:C37,D34:D37)</f>
        <v>10</v>
      </c>
      <c r="D38" s="48">
        <f>SUM(D34:D37)</f>
        <v>10</v>
      </c>
      <c r="E38" s="49"/>
      <c r="F38" s="70">
        <f>SUMPRODUCT(F34:F37,G34:G37)</f>
        <v>10</v>
      </c>
      <c r="G38" s="51">
        <f>SUM(G34:G37)</f>
        <v>10</v>
      </c>
      <c r="H38" s="52"/>
      <c r="I38" s="63">
        <f>SUMPRODUCT(I34:I37,J34:J37)</f>
        <v>10</v>
      </c>
      <c r="J38" s="64">
        <f>SUM(J34:J37)</f>
        <v>10</v>
      </c>
      <c r="K38" s="65" t="s">
        <v>81</v>
      </c>
      <c r="L38" s="56"/>
      <c r="M38" s="56"/>
    </row>
    <row r="39" spans="1:13" ht="18.75" customHeight="1">
      <c r="A39" s="45" t="s">
        <v>93</v>
      </c>
      <c r="B39" s="45"/>
      <c r="C39" s="238" t="s">
        <v>18</v>
      </c>
      <c r="D39" s="239"/>
      <c r="E39" s="66" t="s">
        <v>94</v>
      </c>
      <c r="F39" s="238" t="s">
        <v>18</v>
      </c>
      <c r="G39" s="239"/>
      <c r="H39" s="46" t="s">
        <v>94</v>
      </c>
      <c r="I39" s="238" t="s">
        <v>18</v>
      </c>
      <c r="J39" s="239"/>
      <c r="K39" s="46" t="s">
        <v>94</v>
      </c>
      <c r="L39" s="4"/>
      <c r="M39" s="4"/>
    </row>
    <row r="40" spans="1:13" ht="60.75">
      <c r="A40" s="23" t="s">
        <v>95</v>
      </c>
      <c r="B40" s="23" t="s">
        <v>96</v>
      </c>
      <c r="C40" s="83">
        <v>1</v>
      </c>
      <c r="D40" s="84">
        <v>2</v>
      </c>
      <c r="E40" s="85" t="s">
        <v>45</v>
      </c>
      <c r="F40" s="86">
        <v>1</v>
      </c>
      <c r="G40" s="87">
        <f>D40</f>
        <v>2</v>
      </c>
      <c r="H40" s="88" t="s">
        <v>45</v>
      </c>
      <c r="I40" s="76">
        <v>1</v>
      </c>
      <c r="J40" s="77">
        <f>D40</f>
        <v>2</v>
      </c>
      <c r="K40" s="78" t="s">
        <v>45</v>
      </c>
      <c r="L40" s="5"/>
      <c r="M40" s="5"/>
    </row>
    <row r="41" spans="1:13" ht="45.75">
      <c r="A41" s="23" t="s">
        <v>97</v>
      </c>
      <c r="B41" s="23" t="s">
        <v>98</v>
      </c>
      <c r="C41" s="83">
        <v>1</v>
      </c>
      <c r="D41" s="84">
        <v>2</v>
      </c>
      <c r="E41" s="85" t="s">
        <v>45</v>
      </c>
      <c r="F41" s="86">
        <v>0</v>
      </c>
      <c r="G41" s="87">
        <f t="shared" ref="G41:G48" si="4">D41</f>
        <v>2</v>
      </c>
      <c r="H41" s="88" t="s">
        <v>99</v>
      </c>
      <c r="I41" s="76">
        <v>0</v>
      </c>
      <c r="J41" s="77">
        <f t="shared" ref="J41:J48" si="5">D41</f>
        <v>2</v>
      </c>
      <c r="K41" s="78" t="s">
        <v>100</v>
      </c>
      <c r="L41" s="5"/>
      <c r="M41" s="5"/>
    </row>
    <row r="42" spans="1:13" ht="76.5">
      <c r="A42" s="23" t="s">
        <v>101</v>
      </c>
      <c r="B42" s="23" t="s">
        <v>102</v>
      </c>
      <c r="C42" s="83">
        <v>0</v>
      </c>
      <c r="D42" s="84">
        <v>2</v>
      </c>
      <c r="E42" s="85" t="s">
        <v>103</v>
      </c>
      <c r="F42" s="86">
        <v>0</v>
      </c>
      <c r="G42" s="87">
        <f t="shared" si="4"/>
        <v>2</v>
      </c>
      <c r="H42" s="88" t="s">
        <v>103</v>
      </c>
      <c r="I42" s="76">
        <v>0</v>
      </c>
      <c r="J42" s="77">
        <f t="shared" si="5"/>
        <v>2</v>
      </c>
      <c r="K42" s="78" t="s">
        <v>104</v>
      </c>
      <c r="L42" s="5"/>
    </row>
    <row r="43" spans="1:13" ht="30.75">
      <c r="A43" s="23" t="s">
        <v>105</v>
      </c>
      <c r="B43" s="23" t="s">
        <v>106</v>
      </c>
      <c r="C43" s="83">
        <v>1</v>
      </c>
      <c r="D43" s="84">
        <v>4</v>
      </c>
      <c r="E43" s="85" t="s">
        <v>81</v>
      </c>
      <c r="F43" s="86">
        <v>1</v>
      </c>
      <c r="G43" s="87">
        <f t="shared" si="4"/>
        <v>4</v>
      </c>
      <c r="H43" s="88" t="s">
        <v>45</v>
      </c>
      <c r="I43" s="76">
        <v>0.75</v>
      </c>
      <c r="J43" s="77">
        <f t="shared" si="5"/>
        <v>4</v>
      </c>
      <c r="K43" s="78" t="s">
        <v>107</v>
      </c>
      <c r="L43" s="5"/>
      <c r="M43" s="5"/>
    </row>
    <row r="44" spans="1:13" ht="30.75">
      <c r="A44" s="23" t="s">
        <v>108</v>
      </c>
      <c r="B44" s="23" t="s">
        <v>109</v>
      </c>
      <c r="C44" s="83">
        <v>0.5</v>
      </c>
      <c r="D44" s="84">
        <v>6</v>
      </c>
      <c r="E44" s="85" t="s">
        <v>110</v>
      </c>
      <c r="F44" s="86">
        <v>1</v>
      </c>
      <c r="G44" s="87">
        <f t="shared" si="4"/>
        <v>6</v>
      </c>
      <c r="H44" s="88" t="s">
        <v>45</v>
      </c>
      <c r="I44" s="76">
        <v>0.75</v>
      </c>
      <c r="J44" s="77">
        <f t="shared" si="5"/>
        <v>6</v>
      </c>
      <c r="K44" s="78" t="s">
        <v>111</v>
      </c>
      <c r="L44" s="5"/>
      <c r="M44" s="5"/>
    </row>
    <row r="45" spans="1:13" ht="259.5">
      <c r="A45" s="23" t="s">
        <v>112</v>
      </c>
      <c r="B45" s="23" t="s">
        <v>113</v>
      </c>
      <c r="C45" s="83">
        <v>1</v>
      </c>
      <c r="D45" s="84">
        <v>8</v>
      </c>
      <c r="E45" s="85" t="s">
        <v>45</v>
      </c>
      <c r="F45" s="86">
        <v>0</v>
      </c>
      <c r="G45" s="87">
        <f t="shared" si="4"/>
        <v>8</v>
      </c>
      <c r="H45" s="88" t="s">
        <v>114</v>
      </c>
      <c r="I45" s="76">
        <v>0</v>
      </c>
      <c r="J45" s="77">
        <f t="shared" si="5"/>
        <v>8</v>
      </c>
      <c r="K45" s="78" t="s">
        <v>115</v>
      </c>
      <c r="L45" s="5"/>
      <c r="M45" s="5"/>
    </row>
    <row r="46" spans="1:13" ht="121.5">
      <c r="A46" s="23" t="s">
        <v>116</v>
      </c>
      <c r="B46" s="23" t="s">
        <v>117</v>
      </c>
      <c r="C46" s="83">
        <v>0.5</v>
      </c>
      <c r="D46" s="84">
        <v>6</v>
      </c>
      <c r="E46" s="85" t="s">
        <v>118</v>
      </c>
      <c r="F46" s="86">
        <v>0.8</v>
      </c>
      <c r="G46" s="87">
        <f t="shared" si="4"/>
        <v>6</v>
      </c>
      <c r="H46" s="88" t="s">
        <v>119</v>
      </c>
      <c r="I46" s="76">
        <v>0</v>
      </c>
      <c r="J46" s="77">
        <f t="shared" si="5"/>
        <v>6</v>
      </c>
      <c r="K46" s="78" t="s">
        <v>120</v>
      </c>
      <c r="L46" s="5"/>
      <c r="M46" s="5"/>
    </row>
    <row r="47" spans="1:13" ht="76.5">
      <c r="A47" s="23" t="s">
        <v>121</v>
      </c>
      <c r="B47" s="23" t="s">
        <v>122</v>
      </c>
      <c r="C47" s="83">
        <v>1</v>
      </c>
      <c r="D47" s="84">
        <v>6</v>
      </c>
      <c r="E47" s="85" t="s">
        <v>81</v>
      </c>
      <c r="F47" s="86">
        <v>1</v>
      </c>
      <c r="G47" s="87">
        <f t="shared" si="4"/>
        <v>6</v>
      </c>
      <c r="H47" s="88" t="s">
        <v>81</v>
      </c>
      <c r="I47" s="76">
        <v>0.75</v>
      </c>
      <c r="J47" s="77">
        <f t="shared" si="5"/>
        <v>6</v>
      </c>
      <c r="K47" s="78" t="s">
        <v>123</v>
      </c>
      <c r="L47" s="5"/>
      <c r="M47" s="5"/>
    </row>
    <row r="48" spans="1:13" ht="60.75">
      <c r="A48" s="13" t="s">
        <v>124</v>
      </c>
      <c r="B48" s="23" t="s">
        <v>125</v>
      </c>
      <c r="C48" s="83">
        <v>1</v>
      </c>
      <c r="D48" s="84">
        <v>4</v>
      </c>
      <c r="E48" s="85" t="s">
        <v>45</v>
      </c>
      <c r="F48" s="86">
        <v>0</v>
      </c>
      <c r="G48" s="87">
        <f t="shared" si="4"/>
        <v>4</v>
      </c>
      <c r="H48" s="88" t="s">
        <v>126</v>
      </c>
      <c r="I48" s="76">
        <v>0</v>
      </c>
      <c r="J48" s="77">
        <f t="shared" si="5"/>
        <v>4</v>
      </c>
      <c r="K48" s="78" t="s">
        <v>127</v>
      </c>
      <c r="L48" s="5"/>
      <c r="M48" s="5"/>
    </row>
    <row r="49" spans="1:17" s="30" customFormat="1" ht="15.75">
      <c r="A49" s="240" t="s">
        <v>30</v>
      </c>
      <c r="B49" s="241"/>
      <c r="C49" s="71">
        <f>SUMPRODUCT(C40:C48,D40:D48)</f>
        <v>32</v>
      </c>
      <c r="D49" s="58">
        <f>SUM(D40:D48)</f>
        <v>40</v>
      </c>
      <c r="E49" s="59"/>
      <c r="F49" s="70">
        <f>SUMPRODUCT(F40:F48,G40:G48)</f>
        <v>22.8</v>
      </c>
      <c r="G49" s="51">
        <f>SUM(G40:G48)</f>
        <v>40</v>
      </c>
      <c r="H49" s="52"/>
      <c r="I49" s="53">
        <f>SUMPRODUCT(I40:I48,J40:J48)</f>
        <v>14</v>
      </c>
      <c r="J49" s="54">
        <f>SUM(J40:J48)</f>
        <v>40</v>
      </c>
      <c r="K49" s="55"/>
      <c r="L49" s="56"/>
      <c r="M49" s="56"/>
      <c r="N49" s="44"/>
      <c r="O49" s="44"/>
      <c r="P49" s="44"/>
      <c r="Q49" s="44"/>
    </row>
    <row r="50" spans="1:17" ht="18.399999999999999" customHeight="1">
      <c r="A50" s="245" t="s">
        <v>128</v>
      </c>
      <c r="B50" s="245"/>
      <c r="C50" s="238" t="s">
        <v>18</v>
      </c>
      <c r="D50" s="239"/>
      <c r="E50" s="46" t="s">
        <v>94</v>
      </c>
      <c r="F50" s="238" t="s">
        <v>18</v>
      </c>
      <c r="G50" s="239"/>
      <c r="H50" s="46" t="s">
        <v>94</v>
      </c>
      <c r="I50" s="238" t="s">
        <v>18</v>
      </c>
      <c r="J50" s="239"/>
      <c r="K50" s="46" t="s">
        <v>94</v>
      </c>
      <c r="L50" s="8"/>
      <c r="M50" s="4"/>
    </row>
    <row r="51" spans="1:17">
      <c r="A51" s="29" t="s">
        <v>129</v>
      </c>
      <c r="B51" s="29" t="s">
        <v>130</v>
      </c>
      <c r="C51" s="79">
        <v>1</v>
      </c>
      <c r="D51" s="80">
        <v>2</v>
      </c>
      <c r="E51" s="81" t="s">
        <v>45</v>
      </c>
      <c r="F51" s="82">
        <v>1</v>
      </c>
      <c r="G51" s="27">
        <v>2</v>
      </c>
      <c r="H51" s="28" t="s">
        <v>45</v>
      </c>
      <c r="I51" s="73">
        <v>1</v>
      </c>
      <c r="J51" s="74">
        <v>2</v>
      </c>
      <c r="K51" s="75" t="s">
        <v>45</v>
      </c>
      <c r="L51" s="5"/>
      <c r="M51" s="5"/>
    </row>
    <row r="52" spans="1:17" ht="60.75">
      <c r="A52" s="23" t="s">
        <v>131</v>
      </c>
      <c r="B52" s="23" t="s">
        <v>132</v>
      </c>
      <c r="C52" s="83">
        <v>0</v>
      </c>
      <c r="D52" s="84">
        <v>2</v>
      </c>
      <c r="E52" s="85" t="s">
        <v>133</v>
      </c>
      <c r="F52" s="86">
        <v>1</v>
      </c>
      <c r="G52" s="87">
        <v>2</v>
      </c>
      <c r="H52" s="88" t="s">
        <v>45</v>
      </c>
      <c r="I52" s="76">
        <v>0</v>
      </c>
      <c r="J52" s="77">
        <v>2</v>
      </c>
      <c r="K52" s="78" t="s">
        <v>134</v>
      </c>
      <c r="L52" s="5"/>
      <c r="M52" s="5"/>
    </row>
    <row r="53" spans="1:17" ht="30.75">
      <c r="A53" s="23" t="s">
        <v>135</v>
      </c>
      <c r="B53" s="23" t="s">
        <v>136</v>
      </c>
      <c r="C53" s="83">
        <v>0</v>
      </c>
      <c r="D53" s="84">
        <v>1</v>
      </c>
      <c r="E53" s="85" t="s">
        <v>133</v>
      </c>
      <c r="F53" s="86">
        <v>1</v>
      </c>
      <c r="G53" s="87">
        <v>1</v>
      </c>
      <c r="H53" s="88" t="s">
        <v>81</v>
      </c>
      <c r="I53" s="76">
        <v>1</v>
      </c>
      <c r="J53" s="77">
        <v>1</v>
      </c>
      <c r="K53" s="78" t="s">
        <v>45</v>
      </c>
      <c r="L53" s="5"/>
      <c r="M53" s="5"/>
    </row>
    <row r="54" spans="1:17" ht="106.5">
      <c r="A54" s="23" t="s">
        <v>137</v>
      </c>
      <c r="B54" s="23" t="s">
        <v>138</v>
      </c>
      <c r="C54" s="83">
        <v>0</v>
      </c>
      <c r="D54" s="84">
        <v>4</v>
      </c>
      <c r="E54" s="85" t="s">
        <v>139</v>
      </c>
      <c r="F54" s="86">
        <v>0</v>
      </c>
      <c r="G54" s="87">
        <v>4</v>
      </c>
      <c r="H54" s="88" t="s">
        <v>140</v>
      </c>
      <c r="I54" s="76">
        <v>0.25</v>
      </c>
      <c r="J54" s="77">
        <v>4</v>
      </c>
      <c r="K54" s="78" t="s">
        <v>141</v>
      </c>
      <c r="L54" s="5"/>
      <c r="M54" s="5"/>
    </row>
    <row r="55" spans="1:17" ht="30.75">
      <c r="A55" s="23" t="s">
        <v>142</v>
      </c>
      <c r="B55" s="23" t="s">
        <v>143</v>
      </c>
      <c r="C55" s="83">
        <v>1</v>
      </c>
      <c r="D55" s="84">
        <v>2</v>
      </c>
      <c r="E55" s="85" t="s">
        <v>45</v>
      </c>
      <c r="F55" s="86">
        <v>1</v>
      </c>
      <c r="G55" s="87">
        <v>2</v>
      </c>
      <c r="H55" s="88" t="s">
        <v>45</v>
      </c>
      <c r="I55" s="76">
        <v>1</v>
      </c>
      <c r="J55" s="77">
        <v>2</v>
      </c>
      <c r="K55" s="78" t="s">
        <v>45</v>
      </c>
      <c r="L55" s="6"/>
      <c r="M55" s="5"/>
    </row>
    <row r="56" spans="1:17" s="44" customFormat="1" ht="15.75">
      <c r="A56" s="240" t="s">
        <v>30</v>
      </c>
      <c r="B56" s="241"/>
      <c r="C56" s="57">
        <f>SUMPRODUCT(C51:C55,D51:D55)</f>
        <v>4</v>
      </c>
      <c r="D56" s="58">
        <f>SUM(D51:D55)</f>
        <v>11</v>
      </c>
      <c r="E56" s="59"/>
      <c r="F56" s="60">
        <f>SUMPRODUCT(F51:F55,G51:G55)</f>
        <v>7</v>
      </c>
      <c r="G56" s="61">
        <f>SUM(G51:G55)</f>
        <v>11</v>
      </c>
      <c r="H56" s="62"/>
      <c r="I56" s="53">
        <f>SUMPRODUCT(I51:I55,J51:J55)</f>
        <v>6</v>
      </c>
      <c r="J56" s="54">
        <f>SUM(J51:J55)</f>
        <v>11</v>
      </c>
      <c r="K56" s="55"/>
      <c r="L56" s="56"/>
      <c r="M56" s="56"/>
    </row>
    <row r="57" spans="1:17" ht="18.75" customHeight="1">
      <c r="A57" s="242" t="s">
        <v>2</v>
      </c>
      <c r="B57" s="243"/>
      <c r="C57" s="243"/>
      <c r="D57" s="243"/>
      <c r="E57" s="243"/>
      <c r="F57" s="243"/>
      <c r="G57" s="243"/>
      <c r="H57" s="243"/>
      <c r="I57" s="243"/>
      <c r="J57" s="243"/>
      <c r="K57" s="244"/>
      <c r="L57" s="4"/>
      <c r="M57" s="4"/>
    </row>
    <row r="58" spans="1:17">
      <c r="A58" s="246" t="s">
        <v>144</v>
      </c>
      <c r="B58" s="247"/>
      <c r="C58" s="34">
        <f>C11+C18+C22+C27+C32+C38+C49+C56</f>
        <v>76.400000000000006</v>
      </c>
      <c r="D58" s="25">
        <f>D11+D18+D22+D27+D32+D38+D49+D56</f>
        <v>100</v>
      </c>
      <c r="E58" s="26"/>
      <c r="F58" s="35">
        <f>F11+F18+F22+F27+F32+F38+F49+F56</f>
        <v>67.150000000000006</v>
      </c>
      <c r="G58" s="27">
        <f>G11+G18+G22+G27+G32+G38+G49+G56</f>
        <v>100</v>
      </c>
      <c r="H58" s="28"/>
      <c r="I58" s="210">
        <f>I11+I18+I22+I27+I32+I38+I49+I56</f>
        <v>53.85</v>
      </c>
      <c r="J58" s="32">
        <f>J11+J18+J22+J27+J32+J38+J49+J56</f>
        <v>100</v>
      </c>
      <c r="K58" s="33"/>
      <c r="L58" s="6"/>
      <c r="M58" s="5"/>
    </row>
    <row r="59" spans="1:17" s="44" customFormat="1" ht="15.75">
      <c r="A59" s="248" t="s">
        <v>145</v>
      </c>
      <c r="B59" s="249"/>
      <c r="C59" s="250">
        <f>C58/D58</f>
        <v>0.76400000000000001</v>
      </c>
      <c r="D59" s="251"/>
      <c r="E59" s="252"/>
      <c r="F59" s="253">
        <f>F58/G58</f>
        <v>0.6715000000000001</v>
      </c>
      <c r="G59" s="254"/>
      <c r="H59" s="255"/>
      <c r="I59" s="256">
        <f>I58/J58</f>
        <v>0.53849999999999998</v>
      </c>
      <c r="J59" s="257"/>
      <c r="K59" s="258"/>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C40:C48 F34:F37 C51:C55 F51:F55 I51:I55 I13:I17 F13:F17 C13:C17 I20:I21 F20:F21 C20:C21 I29:I31 F29:F31 C29:C31 I40:I48 F40:F48 I34:I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B26" workbookViewId="0">
      <selection activeCell="G39" sqref="G39"/>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63.85546875" style="37" customWidth="1"/>
    <col min="8" max="16384" width="9.140625" style="37"/>
  </cols>
  <sheetData>
    <row r="2" spans="1:7" ht="18.75">
      <c r="A2" s="279" t="s">
        <v>11</v>
      </c>
      <c r="B2" s="279"/>
      <c r="C2" s="279"/>
      <c r="D2" s="279"/>
      <c r="E2" s="279"/>
      <c r="F2" s="279"/>
      <c r="G2" s="279"/>
    </row>
    <row r="3" spans="1:7">
      <c r="A3" s="38"/>
      <c r="B3" s="38"/>
      <c r="C3" s="39"/>
      <c r="D3" s="39"/>
      <c r="E3" s="38"/>
      <c r="F3" s="38"/>
      <c r="G3" s="39"/>
    </row>
    <row r="4" spans="1:7" ht="18.75">
      <c r="A4" s="36" t="s">
        <v>146</v>
      </c>
      <c r="B4" s="36"/>
      <c r="C4" s="36"/>
      <c r="D4" s="36"/>
      <c r="E4" s="36"/>
      <c r="F4" s="36"/>
      <c r="G4" s="36"/>
    </row>
    <row r="5" spans="1:7" ht="15.75" thickBot="1"/>
    <row r="6" spans="1:7" ht="23.25">
      <c r="A6" s="283" t="s">
        <v>7</v>
      </c>
      <c r="B6" s="284"/>
      <c r="C6" s="284"/>
      <c r="D6" s="284"/>
      <c r="E6" s="284"/>
      <c r="F6" s="284"/>
      <c r="G6" s="285"/>
    </row>
    <row r="7" spans="1:7">
      <c r="A7" s="130" t="s">
        <v>147</v>
      </c>
      <c r="B7" s="131" t="s">
        <v>15</v>
      </c>
      <c r="C7" s="131" t="s">
        <v>148</v>
      </c>
      <c r="D7" s="131" t="s">
        <v>4</v>
      </c>
      <c r="E7" s="131" t="s">
        <v>149</v>
      </c>
      <c r="F7" s="131" t="s">
        <v>18</v>
      </c>
      <c r="G7" s="132" t="s">
        <v>16</v>
      </c>
    </row>
    <row r="8" spans="1:7">
      <c r="A8" s="133" t="s">
        <v>150</v>
      </c>
      <c r="B8" s="134">
        <v>1</v>
      </c>
      <c r="C8" s="134">
        <v>1</v>
      </c>
      <c r="D8" s="134">
        <v>4</v>
      </c>
      <c r="E8" s="134">
        <f t="shared" ref="E8:E14" si="0">B8*C8*D8</f>
        <v>4</v>
      </c>
      <c r="F8" s="134"/>
      <c r="G8" s="135" t="s">
        <v>45</v>
      </c>
    </row>
    <row r="9" spans="1:7">
      <c r="A9" s="136" t="s">
        <v>151</v>
      </c>
      <c r="B9" s="137">
        <v>1</v>
      </c>
      <c r="C9" s="137">
        <v>1</v>
      </c>
      <c r="D9" s="137">
        <v>12</v>
      </c>
      <c r="E9" s="137">
        <f t="shared" si="0"/>
        <v>12</v>
      </c>
      <c r="F9" s="137" t="s">
        <v>19</v>
      </c>
      <c r="G9" s="138" t="s">
        <v>81</v>
      </c>
    </row>
    <row r="10" spans="1:7">
      <c r="A10" s="133" t="s">
        <v>152</v>
      </c>
      <c r="B10" s="134">
        <v>1</v>
      </c>
      <c r="C10" s="134">
        <v>1</v>
      </c>
      <c r="D10" s="134">
        <v>10</v>
      </c>
      <c r="E10" s="134">
        <f t="shared" si="0"/>
        <v>10</v>
      </c>
      <c r="F10" s="134" t="s">
        <v>19</v>
      </c>
      <c r="G10" s="135" t="s">
        <v>81</v>
      </c>
    </row>
    <row r="11" spans="1:7">
      <c r="A11" s="136" t="s">
        <v>153</v>
      </c>
      <c r="B11" s="137">
        <v>1</v>
      </c>
      <c r="C11" s="137">
        <v>1</v>
      </c>
      <c r="D11" s="137">
        <v>16</v>
      </c>
      <c r="E11" s="137">
        <f t="shared" si="0"/>
        <v>16</v>
      </c>
      <c r="F11" s="137" t="s">
        <v>94</v>
      </c>
      <c r="G11" s="138" t="s">
        <v>154</v>
      </c>
    </row>
    <row r="12" spans="1:7">
      <c r="A12" s="133" t="s">
        <v>155</v>
      </c>
      <c r="B12" s="134">
        <v>1</v>
      </c>
      <c r="C12" s="134">
        <v>1</v>
      </c>
      <c r="D12" s="134">
        <v>20</v>
      </c>
      <c r="E12" s="134">
        <f t="shared" si="0"/>
        <v>20</v>
      </c>
      <c r="F12" s="134" t="s">
        <v>94</v>
      </c>
      <c r="G12" s="135" t="s">
        <v>154</v>
      </c>
    </row>
    <row r="13" spans="1:7" ht="30.75">
      <c r="A13" s="133" t="s">
        <v>156</v>
      </c>
      <c r="B13" s="134">
        <v>0.8</v>
      </c>
      <c r="C13" s="134">
        <v>1</v>
      </c>
      <c r="D13" s="134">
        <v>12</v>
      </c>
      <c r="E13" s="134">
        <f t="shared" si="0"/>
        <v>9.6000000000000014</v>
      </c>
      <c r="F13" s="134" t="s">
        <v>19</v>
      </c>
      <c r="G13" s="216" t="s">
        <v>157</v>
      </c>
    </row>
    <row r="14" spans="1:7" ht="91.5">
      <c r="A14" s="136" t="s">
        <v>158</v>
      </c>
      <c r="B14" s="137">
        <v>0.2</v>
      </c>
      <c r="C14" s="137">
        <v>0.5</v>
      </c>
      <c r="D14" s="137">
        <v>26</v>
      </c>
      <c r="E14" s="137">
        <f t="shared" si="0"/>
        <v>2.6</v>
      </c>
      <c r="F14" s="137"/>
      <c r="G14" s="215" t="s">
        <v>159</v>
      </c>
    </row>
    <row r="15" spans="1:7">
      <c r="A15" s="139" t="s">
        <v>160</v>
      </c>
      <c r="B15" s="286"/>
      <c r="C15" s="286"/>
      <c r="D15" s="140">
        <f>SUM(D8:D14)</f>
        <v>100</v>
      </c>
      <c r="E15" s="141">
        <f>(SUM(E8:E14)+E17+E18)/D15</f>
        <v>0.71199999999999986</v>
      </c>
      <c r="F15" s="141"/>
      <c r="G15" s="142"/>
    </row>
    <row r="16" spans="1:7">
      <c r="A16" s="143" t="s">
        <v>161</v>
      </c>
      <c r="B16" s="144" t="s">
        <v>15</v>
      </c>
      <c r="C16" s="144"/>
      <c r="D16" s="144" t="s">
        <v>4</v>
      </c>
      <c r="E16" s="145" t="s">
        <v>149</v>
      </c>
      <c r="F16" s="145"/>
      <c r="G16" s="146" t="s">
        <v>16</v>
      </c>
    </row>
    <row r="17" spans="1:7">
      <c r="A17" s="147" t="s">
        <v>162</v>
      </c>
      <c r="B17" s="148">
        <v>0</v>
      </c>
      <c r="C17" s="148"/>
      <c r="D17" s="149">
        <v>-10</v>
      </c>
      <c r="E17" s="148">
        <f>B17*D17</f>
        <v>0</v>
      </c>
      <c r="F17" s="148"/>
      <c r="G17" s="150"/>
    </row>
    <row r="18" spans="1:7">
      <c r="A18" s="151" t="s">
        <v>163</v>
      </c>
      <c r="B18" s="152">
        <v>0.2</v>
      </c>
      <c r="C18" s="152"/>
      <c r="D18" s="153">
        <v>-15</v>
      </c>
      <c r="E18" s="152">
        <f>B18*D18</f>
        <v>-3</v>
      </c>
      <c r="F18" s="152"/>
      <c r="G18" s="154" t="s">
        <v>164</v>
      </c>
    </row>
    <row r="19" spans="1:7" ht="23.25">
      <c r="A19" s="287" t="s">
        <v>8</v>
      </c>
      <c r="B19" s="288"/>
      <c r="C19" s="288"/>
      <c r="D19" s="288"/>
      <c r="E19" s="288"/>
      <c r="F19" s="288"/>
      <c r="G19" s="289"/>
    </row>
    <row r="20" spans="1:7">
      <c r="A20" s="155" t="s">
        <v>147</v>
      </c>
      <c r="B20" s="156" t="s">
        <v>15</v>
      </c>
      <c r="C20" s="156" t="s">
        <v>148</v>
      </c>
      <c r="D20" s="156" t="s">
        <v>4</v>
      </c>
      <c r="E20" s="156" t="s">
        <v>149</v>
      </c>
      <c r="F20" s="156" t="s">
        <v>18</v>
      </c>
      <c r="G20" s="157" t="s">
        <v>16</v>
      </c>
    </row>
    <row r="21" spans="1:7" ht="45.75">
      <c r="A21" s="158" t="s">
        <v>165</v>
      </c>
      <c r="B21" s="159">
        <v>0.75</v>
      </c>
      <c r="C21" s="159">
        <v>1</v>
      </c>
      <c r="D21" s="159">
        <v>26</v>
      </c>
      <c r="E21" s="159">
        <f>B21*C21*D21</f>
        <v>19.5</v>
      </c>
      <c r="F21" s="159" t="s">
        <v>32</v>
      </c>
      <c r="G21" s="217" t="s">
        <v>166</v>
      </c>
    </row>
    <row r="22" spans="1:7" ht="45.75">
      <c r="A22" s="160" t="s">
        <v>167</v>
      </c>
      <c r="B22" s="161">
        <v>0.75</v>
      </c>
      <c r="C22" s="161">
        <v>0.5</v>
      </c>
      <c r="D22" s="161">
        <v>14</v>
      </c>
      <c r="E22" s="161">
        <f t="shared" ref="E22:E28" si="1">B22*C22*D22</f>
        <v>5.25</v>
      </c>
      <c r="F22" s="161" t="s">
        <v>19</v>
      </c>
      <c r="G22" s="235" t="s">
        <v>168</v>
      </c>
    </row>
    <row r="23" spans="1:7" ht="45.75">
      <c r="A23" s="158" t="s">
        <v>169</v>
      </c>
      <c r="B23" s="159">
        <v>0.9</v>
      </c>
      <c r="C23" s="159">
        <v>0.5</v>
      </c>
      <c r="D23" s="159">
        <v>26</v>
      </c>
      <c r="E23" s="159">
        <f t="shared" si="1"/>
        <v>11.700000000000001</v>
      </c>
      <c r="F23" s="159" t="s">
        <v>94</v>
      </c>
      <c r="G23" s="217" t="s">
        <v>170</v>
      </c>
    </row>
    <row r="24" spans="1:7">
      <c r="A24" s="160" t="s">
        <v>171</v>
      </c>
      <c r="B24" s="161">
        <v>1</v>
      </c>
      <c r="C24" s="161">
        <v>1</v>
      </c>
      <c r="D24" s="161">
        <v>12</v>
      </c>
      <c r="E24" s="161">
        <f t="shared" si="1"/>
        <v>12</v>
      </c>
      <c r="F24" s="161" t="s">
        <v>19</v>
      </c>
      <c r="G24" s="162"/>
    </row>
    <row r="25" spans="1:7" ht="45.75">
      <c r="A25" s="158" t="s">
        <v>172</v>
      </c>
      <c r="B25" s="159">
        <v>0.75</v>
      </c>
      <c r="C25" s="159">
        <v>1</v>
      </c>
      <c r="D25" s="159">
        <v>8</v>
      </c>
      <c r="E25" s="159">
        <f t="shared" si="1"/>
        <v>6</v>
      </c>
      <c r="F25" s="159" t="s">
        <v>94</v>
      </c>
      <c r="G25" s="217" t="s">
        <v>173</v>
      </c>
    </row>
    <row r="26" spans="1:7">
      <c r="A26" s="160" t="s">
        <v>174</v>
      </c>
      <c r="B26" s="161">
        <v>1</v>
      </c>
      <c r="C26" s="161">
        <v>1</v>
      </c>
      <c r="D26" s="161">
        <v>6</v>
      </c>
      <c r="E26" s="161">
        <f t="shared" si="1"/>
        <v>6</v>
      </c>
      <c r="F26" s="161"/>
      <c r="G26" s="162"/>
    </row>
    <row r="27" spans="1:7">
      <c r="A27" s="212" t="s">
        <v>175</v>
      </c>
      <c r="B27" s="212">
        <v>1</v>
      </c>
      <c r="C27" s="212">
        <v>1</v>
      </c>
      <c r="D27" s="212">
        <v>8</v>
      </c>
      <c r="E27" s="161">
        <f t="shared" si="1"/>
        <v>8</v>
      </c>
      <c r="F27" s="212" t="s">
        <v>32</v>
      </c>
      <c r="G27" s="213" t="s">
        <v>154</v>
      </c>
    </row>
    <row r="28" spans="1:7">
      <c r="A28" s="163" t="s">
        <v>160</v>
      </c>
      <c r="B28" s="164"/>
      <c r="C28" s="164"/>
      <c r="D28" s="164">
        <f>SUM(D21:D27)</f>
        <v>100</v>
      </c>
      <c r="E28" s="165">
        <f>(SUM(E21:E27) + E30+E31+E32)/D28</f>
        <v>0.66449999999999998</v>
      </c>
      <c r="F28" s="165"/>
      <c r="G28" s="166"/>
    </row>
    <row r="29" spans="1:7">
      <c r="A29" s="167" t="s">
        <v>161</v>
      </c>
      <c r="B29" s="168" t="s">
        <v>15</v>
      </c>
      <c r="C29" s="168"/>
      <c r="D29" s="168" t="s">
        <v>4</v>
      </c>
      <c r="E29" s="169" t="s">
        <v>149</v>
      </c>
      <c r="F29" s="169"/>
      <c r="G29" s="170" t="s">
        <v>16</v>
      </c>
    </row>
    <row r="30" spans="1:7">
      <c r="A30" s="171" t="s">
        <v>162</v>
      </c>
      <c r="B30" s="172">
        <v>0.2</v>
      </c>
      <c r="C30" s="172"/>
      <c r="D30" s="173">
        <v>-10</v>
      </c>
      <c r="E30" s="172">
        <f>B30*D30</f>
        <v>-2</v>
      </c>
      <c r="F30" s="172"/>
      <c r="G30" s="174" t="s">
        <v>176</v>
      </c>
    </row>
    <row r="31" spans="1:7">
      <c r="A31" s="175" t="s">
        <v>177</v>
      </c>
      <c r="B31" s="176">
        <v>0</v>
      </c>
      <c r="C31" s="176"/>
      <c r="D31" s="177">
        <v>-15</v>
      </c>
      <c r="E31" s="176">
        <f>B31*D31</f>
        <v>0</v>
      </c>
      <c r="F31" s="176"/>
      <c r="G31" s="178"/>
    </row>
    <row r="32" spans="1:7">
      <c r="A32" s="179" t="s">
        <v>178</v>
      </c>
      <c r="B32" s="180">
        <v>0</v>
      </c>
      <c r="C32" s="180"/>
      <c r="D32" s="181">
        <v>-5</v>
      </c>
      <c r="E32" s="180">
        <f>B32*D32</f>
        <v>0</v>
      </c>
      <c r="F32" s="180"/>
      <c r="G32" s="182"/>
    </row>
    <row r="33" spans="1:7" ht="23.25">
      <c r="A33" s="280" t="s">
        <v>9</v>
      </c>
      <c r="B33" s="281"/>
      <c r="C33" s="281"/>
      <c r="D33" s="281"/>
      <c r="E33" s="281"/>
      <c r="F33" s="281"/>
      <c r="G33" s="282"/>
    </row>
    <row r="34" spans="1:7">
      <c r="A34" s="183" t="s">
        <v>147</v>
      </c>
      <c r="B34" s="184" t="s">
        <v>15</v>
      </c>
      <c r="C34" s="184" t="s">
        <v>148</v>
      </c>
      <c r="D34" s="184" t="s">
        <v>4</v>
      </c>
      <c r="E34" s="184" t="s">
        <v>149</v>
      </c>
      <c r="F34" s="184" t="s">
        <v>18</v>
      </c>
      <c r="G34" s="185" t="s">
        <v>16</v>
      </c>
    </row>
    <row r="35" spans="1:7" ht="30.75">
      <c r="A35" s="186" t="s">
        <v>179</v>
      </c>
      <c r="B35" s="187">
        <v>1</v>
      </c>
      <c r="C35" s="187">
        <v>0.75</v>
      </c>
      <c r="D35" s="187">
        <v>24</v>
      </c>
      <c r="E35" s="187">
        <f t="shared" ref="E35:E42" si="2">B35*C35*D35</f>
        <v>18</v>
      </c>
      <c r="F35" s="187" t="s">
        <v>180</v>
      </c>
      <c r="G35" s="237" t="s">
        <v>181</v>
      </c>
    </row>
    <row r="36" spans="1:7">
      <c r="A36" s="188" t="s">
        <v>182</v>
      </c>
      <c r="B36" s="189">
        <v>1</v>
      </c>
      <c r="C36" s="189">
        <v>1</v>
      </c>
      <c r="D36" s="189">
        <v>6</v>
      </c>
      <c r="E36" s="189">
        <f t="shared" si="2"/>
        <v>6</v>
      </c>
      <c r="F36" s="189" t="s">
        <v>180</v>
      </c>
      <c r="G36" s="190" t="s">
        <v>45</v>
      </c>
    </row>
    <row r="37" spans="1:7" ht="30.75">
      <c r="A37" s="186" t="s">
        <v>183</v>
      </c>
      <c r="B37" s="187">
        <v>1</v>
      </c>
      <c r="C37" s="187">
        <v>1</v>
      </c>
      <c r="D37" s="187">
        <v>6</v>
      </c>
      <c r="E37" s="187">
        <f t="shared" si="2"/>
        <v>6</v>
      </c>
      <c r="F37" s="187" t="s">
        <v>32</v>
      </c>
      <c r="G37" s="237" t="s">
        <v>184</v>
      </c>
    </row>
    <row r="38" spans="1:7">
      <c r="A38" s="188" t="s">
        <v>185</v>
      </c>
      <c r="B38" s="189">
        <v>1</v>
      </c>
      <c r="C38" s="189">
        <v>1</v>
      </c>
      <c r="D38" s="189">
        <v>12</v>
      </c>
      <c r="E38" s="189">
        <f t="shared" si="2"/>
        <v>12</v>
      </c>
      <c r="F38" s="189" t="s">
        <v>19</v>
      </c>
      <c r="G38" s="236" t="s">
        <v>154</v>
      </c>
    </row>
    <row r="39" spans="1:7">
      <c r="A39" s="186" t="s">
        <v>186</v>
      </c>
      <c r="B39" s="187">
        <v>1</v>
      </c>
      <c r="C39" s="187">
        <v>1</v>
      </c>
      <c r="D39" s="187">
        <v>12</v>
      </c>
      <c r="E39" s="187">
        <f t="shared" si="2"/>
        <v>12</v>
      </c>
      <c r="F39" s="189" t="s">
        <v>19</v>
      </c>
      <c r="G39" s="237" t="s">
        <v>154</v>
      </c>
    </row>
    <row r="40" spans="1:7">
      <c r="A40" s="188" t="s">
        <v>187</v>
      </c>
      <c r="B40" s="189">
        <v>1</v>
      </c>
      <c r="C40" s="189">
        <v>1</v>
      </c>
      <c r="D40" s="189">
        <v>14</v>
      </c>
      <c r="E40" s="189">
        <f t="shared" si="2"/>
        <v>14</v>
      </c>
      <c r="F40" s="189" t="s">
        <v>19</v>
      </c>
      <c r="G40" s="236" t="s">
        <v>24</v>
      </c>
    </row>
    <row r="41" spans="1:7" ht="30.75">
      <c r="A41" s="186" t="s">
        <v>188</v>
      </c>
      <c r="B41" s="187">
        <v>1</v>
      </c>
      <c r="C41" s="187">
        <v>1</v>
      </c>
      <c r="D41" s="187">
        <v>6</v>
      </c>
      <c r="E41" s="187">
        <f t="shared" si="2"/>
        <v>6</v>
      </c>
      <c r="F41" s="187" t="s">
        <v>32</v>
      </c>
      <c r="G41" s="237" t="s">
        <v>184</v>
      </c>
    </row>
    <row r="42" spans="1:7">
      <c r="A42" s="214" t="s">
        <v>189</v>
      </c>
      <c r="B42" s="214">
        <v>1</v>
      </c>
      <c r="C42" s="214">
        <v>1</v>
      </c>
      <c r="D42" s="214">
        <v>20</v>
      </c>
      <c r="E42" s="187">
        <f t="shared" si="2"/>
        <v>20</v>
      </c>
      <c r="F42" s="214" t="s">
        <v>32</v>
      </c>
      <c r="G42" s="214" t="s">
        <v>190</v>
      </c>
    </row>
    <row r="43" spans="1:7">
      <c r="A43" s="191" t="s">
        <v>160</v>
      </c>
      <c r="B43" s="192"/>
      <c r="C43" s="192"/>
      <c r="D43" s="192">
        <f>SUM(D35:D42)</f>
        <v>100</v>
      </c>
      <c r="E43" s="193">
        <f>(SUM(E35:E42) +E45+E46+E47)/D43</f>
        <v>0.92</v>
      </c>
      <c r="F43" s="193"/>
      <c r="G43" s="194"/>
    </row>
    <row r="44" spans="1:7">
      <c r="A44" s="195" t="s">
        <v>161</v>
      </c>
      <c r="B44" s="196" t="s">
        <v>15</v>
      </c>
      <c r="C44" s="196"/>
      <c r="D44" s="196" t="s">
        <v>4</v>
      </c>
      <c r="E44" s="197" t="s">
        <v>149</v>
      </c>
      <c r="F44" s="197"/>
      <c r="G44" s="198" t="s">
        <v>16</v>
      </c>
    </row>
    <row r="45" spans="1:7">
      <c r="A45" s="199" t="s">
        <v>162</v>
      </c>
      <c r="B45" s="200">
        <v>0.2</v>
      </c>
      <c r="C45" s="200"/>
      <c r="D45" s="201">
        <v>-10</v>
      </c>
      <c r="E45" s="200">
        <f>B45*D45</f>
        <v>-2</v>
      </c>
      <c r="F45" s="200"/>
      <c r="G45" s="205" t="s">
        <v>176</v>
      </c>
    </row>
    <row r="46" spans="1:7">
      <c r="A46" s="202" t="s">
        <v>191</v>
      </c>
      <c r="B46" s="203">
        <v>0</v>
      </c>
      <c r="C46" s="203"/>
      <c r="D46" s="204">
        <v>-15</v>
      </c>
      <c r="E46" s="203">
        <f>B46*D46</f>
        <v>0</v>
      </c>
      <c r="F46" s="203"/>
      <c r="G46" s="205"/>
    </row>
    <row r="47" spans="1:7">
      <c r="A47" s="206" t="s">
        <v>178</v>
      </c>
      <c r="B47" s="207">
        <v>0</v>
      </c>
      <c r="C47" s="207"/>
      <c r="D47" s="208">
        <v>-5</v>
      </c>
      <c r="E47" s="207">
        <f>B47*D47</f>
        <v>0</v>
      </c>
      <c r="F47" s="207"/>
      <c r="G47" s="209"/>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27BD-72DD-4291-BCAE-11CEF7A88931}">
  <dimension ref="A1:G18"/>
  <sheetViews>
    <sheetView topLeftCell="C11" workbookViewId="0">
      <selection activeCell="G9" sqref="G9"/>
    </sheetView>
  </sheetViews>
  <sheetFormatPr defaultRowHeight="15"/>
  <cols>
    <col min="1" max="1" width="29.28515625" customWidth="1"/>
    <col min="2" max="2" width="88.85546875" customWidth="1"/>
    <col min="3" max="3" width="60.7109375" customWidth="1"/>
    <col min="5" max="5" width="44.140625" customWidth="1"/>
    <col min="6" max="6" width="51.85546875" customWidth="1"/>
    <col min="7" max="7" width="36.85546875" customWidth="1"/>
  </cols>
  <sheetData>
    <row r="1" spans="1:7" ht="15" customHeight="1">
      <c r="A1" s="290" t="s">
        <v>192</v>
      </c>
      <c r="B1" s="290"/>
      <c r="E1" s="290" t="s">
        <v>193</v>
      </c>
      <c r="F1" s="290"/>
    </row>
    <row r="2" spans="1:7" ht="15" customHeight="1">
      <c r="B2" s="218" t="s">
        <v>8</v>
      </c>
      <c r="C2" s="218" t="s">
        <v>9</v>
      </c>
      <c r="D2" s="218"/>
      <c r="E2" s="218"/>
      <c r="F2" s="218" t="s">
        <v>8</v>
      </c>
      <c r="G2" s="218" t="s">
        <v>9</v>
      </c>
    </row>
    <row r="3" spans="1:7" ht="15.75" customHeight="1">
      <c r="A3" s="219" t="s">
        <v>194</v>
      </c>
      <c r="B3" s="220"/>
      <c r="E3" s="219" t="s">
        <v>194</v>
      </c>
      <c r="F3" s="220"/>
    </row>
    <row r="4" spans="1:7" ht="15.75" customHeight="1">
      <c r="A4" s="221" t="s">
        <v>195</v>
      </c>
      <c r="B4" s="222">
        <v>1</v>
      </c>
      <c r="C4" s="222">
        <v>1</v>
      </c>
      <c r="E4" s="221" t="s">
        <v>195</v>
      </c>
      <c r="F4" s="222">
        <v>1</v>
      </c>
      <c r="G4" s="222">
        <v>0.75</v>
      </c>
    </row>
    <row r="5" spans="1:7" ht="91.5">
      <c r="A5" s="219"/>
      <c r="B5" s="223" t="s">
        <v>196</v>
      </c>
      <c r="E5" s="219" t="s">
        <v>197</v>
      </c>
      <c r="F5" s="223" t="s">
        <v>196</v>
      </c>
      <c r="G5" s="1" t="s">
        <v>198</v>
      </c>
    </row>
    <row r="6" spans="1:7" ht="16.5">
      <c r="A6" s="221" t="s">
        <v>199</v>
      </c>
      <c r="B6" s="222">
        <v>4</v>
      </c>
      <c r="C6" s="222">
        <v>4.5</v>
      </c>
      <c r="E6" s="221" t="s">
        <v>200</v>
      </c>
      <c r="F6" s="222">
        <v>4</v>
      </c>
      <c r="G6" s="222">
        <v>3.75</v>
      </c>
    </row>
    <row r="7" spans="1:7" ht="275.25">
      <c r="A7" s="219"/>
      <c r="B7" s="220" t="s">
        <v>201</v>
      </c>
      <c r="C7" s="220" t="s">
        <v>202</v>
      </c>
      <c r="E7" s="219"/>
      <c r="F7" s="220" t="s">
        <v>203</v>
      </c>
      <c r="G7" s="233" t="s">
        <v>204</v>
      </c>
    </row>
    <row r="8" spans="1:7" ht="16.5">
      <c r="A8" s="221" t="s">
        <v>205</v>
      </c>
      <c r="B8" s="222">
        <v>4.5</v>
      </c>
      <c r="C8" s="222">
        <v>4.75</v>
      </c>
      <c r="E8" s="221" t="s">
        <v>206</v>
      </c>
      <c r="F8" s="222">
        <v>7</v>
      </c>
      <c r="G8" s="222">
        <v>6.75</v>
      </c>
    </row>
    <row r="9" spans="1:7" ht="409.6">
      <c r="A9" s="219"/>
      <c r="B9" s="224" t="s">
        <v>207</v>
      </c>
      <c r="C9" s="220" t="s">
        <v>208</v>
      </c>
      <c r="E9" s="225"/>
      <c r="F9" s="224" t="s">
        <v>209</v>
      </c>
      <c r="G9" s="233" t="s">
        <v>210</v>
      </c>
    </row>
    <row r="10" spans="1:7" ht="16.5">
      <c r="A10" s="221" t="s">
        <v>211</v>
      </c>
      <c r="B10" s="222">
        <v>4.5</v>
      </c>
      <c r="C10" s="222">
        <v>5.5</v>
      </c>
    </row>
    <row r="11" spans="1:7" ht="243">
      <c r="A11" s="219"/>
      <c r="B11" s="226" t="s">
        <v>212</v>
      </c>
      <c r="C11" s="220" t="s">
        <v>213</v>
      </c>
      <c r="G11" s="233" t="s">
        <v>214</v>
      </c>
    </row>
    <row r="12" spans="1:7" ht="16.5">
      <c r="A12" s="221" t="s">
        <v>215</v>
      </c>
      <c r="B12" s="222">
        <v>1</v>
      </c>
      <c r="C12" s="222">
        <v>1</v>
      </c>
    </row>
    <row r="13" spans="1:7" ht="113.25">
      <c r="A13" s="225"/>
      <c r="B13" s="233" t="s">
        <v>216</v>
      </c>
      <c r="C13" s="220" t="s">
        <v>217</v>
      </c>
    </row>
    <row r="14" spans="1:7" ht="16.5">
      <c r="A14" s="227" t="s">
        <v>218</v>
      </c>
      <c r="B14" s="222">
        <v>0.75</v>
      </c>
      <c r="C14" s="222">
        <v>0.8</v>
      </c>
      <c r="E14" s="227" t="s">
        <v>218</v>
      </c>
      <c r="F14" s="228">
        <v>0.75</v>
      </c>
      <c r="G14" s="222">
        <v>1</v>
      </c>
    </row>
    <row r="15" spans="1:7" ht="72">
      <c r="A15" s="219"/>
      <c r="B15" s="234" t="s">
        <v>219</v>
      </c>
      <c r="C15" s="220" t="s">
        <v>220</v>
      </c>
      <c r="E15" s="219"/>
      <c r="F15" s="224" t="s">
        <v>221</v>
      </c>
    </row>
    <row r="16" spans="1:7" ht="16.5">
      <c r="A16" s="229" t="s">
        <v>222</v>
      </c>
      <c r="B16" s="230">
        <f t="shared" ref="B16" si="0">SUM(B4,B6,B8,B10,B12)</f>
        <v>15</v>
      </c>
      <c r="C16" s="230">
        <f>SUM(C4,C6,C8,C10,C12)</f>
        <v>16.75</v>
      </c>
      <c r="E16" s="229" t="s">
        <v>222</v>
      </c>
      <c r="F16" s="230">
        <f>SUM(F4,F6,F8)</f>
        <v>12</v>
      </c>
      <c r="G16" s="230">
        <f>SUM(G4,G6,G8)</f>
        <v>11.25</v>
      </c>
    </row>
    <row r="17" spans="1:7" ht="16.5">
      <c r="A17" s="229" t="s">
        <v>223</v>
      </c>
      <c r="B17" s="230">
        <f t="shared" ref="B17" si="1">B14</f>
        <v>0.75</v>
      </c>
      <c r="C17" s="230">
        <f>C14</f>
        <v>0.8</v>
      </c>
      <c r="E17" s="229" t="s">
        <v>223</v>
      </c>
      <c r="F17" s="230">
        <f>F14</f>
        <v>0.75</v>
      </c>
      <c r="G17" s="230">
        <f>G14</f>
        <v>1</v>
      </c>
    </row>
    <row r="18" spans="1:7" ht="16.5">
      <c r="A18" s="231" t="s">
        <v>224</v>
      </c>
      <c r="B18" s="232">
        <f t="shared" ref="B18" si="2">B16/20*0.9+B17*0.1</f>
        <v>0.75</v>
      </c>
      <c r="C18" s="232">
        <f>C16/20*0.9+C17*0.1</f>
        <v>0.83374999999999999</v>
      </c>
      <c r="E18" s="231" t="s">
        <v>224</v>
      </c>
      <c r="F18" s="232">
        <f>F16/20*0.9+F17*0.1</f>
        <v>0.61499999999999999</v>
      </c>
      <c r="G18" s="232">
        <f>G16/20*0.9+G17*0.1</f>
        <v>0.60624999999999996</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2023-05-07T14:22:13Z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