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ode\Desktop\container file\"/>
    </mc:Choice>
  </mc:AlternateContent>
  <bookViews>
    <workbookView xWindow="0" yWindow="0" windowWidth="20730" windowHeight="9735"/>
  </bookViews>
  <sheets>
    <sheet name="196" sheetId="1" r:id="rId1"/>
    <sheet name="INC" sheetId="3" r:id="rId2"/>
    <sheet name="CRM" sheetId="2" r:id="rId3"/>
  </sheets>
  <definedNames>
    <definedName name="_xlnm.Print_Titles" localSheetId="1">INC!$B:$E</definedName>
  </definedNames>
  <calcPr calcId="152511"/>
</workbook>
</file>

<file path=xl/calcChain.xml><?xml version="1.0" encoding="utf-8"?>
<calcChain xmlns="http://schemas.openxmlformats.org/spreadsheetml/2006/main">
  <c r="G87" i="1" l="1"/>
  <c r="G86" i="1"/>
  <c r="H55" i="1" l="1"/>
  <c r="H122" i="1"/>
  <c r="I122" i="1"/>
  <c r="F122" i="1"/>
  <c r="E123" i="1"/>
  <c r="H123" i="1" s="1"/>
  <c r="E122" i="1"/>
  <c r="F123" i="1"/>
  <c r="F124" i="1"/>
  <c r="I119" i="1"/>
  <c r="I115" i="1"/>
  <c r="I116" i="1"/>
  <c r="I117" i="1"/>
  <c r="I111" i="1"/>
  <c r="I112" i="1"/>
  <c r="I113" i="1"/>
  <c r="I114" i="1"/>
  <c r="I110" i="1"/>
  <c r="H89" i="1" l="1"/>
  <c r="H87" i="1"/>
  <c r="H86" i="1"/>
  <c r="F68" i="1" l="1"/>
  <c r="H68" i="1"/>
  <c r="I68" i="1"/>
  <c r="P2" i="3"/>
  <c r="J2" i="3"/>
  <c r="A64" i="1"/>
  <c r="A65" i="1"/>
  <c r="A66" i="1"/>
  <c r="A67" i="1"/>
  <c r="E11" i="3" l="1"/>
  <c r="J2" i="1" l="1"/>
  <c r="K2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F40" i="1"/>
  <c r="F106" i="1" l="1"/>
  <c r="F14" i="1"/>
  <c r="F13" i="1"/>
  <c r="H14" i="1"/>
  <c r="I14" i="1" s="1"/>
  <c r="H13" i="1"/>
  <c r="I13" i="1" s="1"/>
  <c r="F12" i="1"/>
  <c r="H12" i="1"/>
  <c r="I12" i="1" s="1"/>
  <c r="S11" i="3" l="1"/>
  <c r="D10" i="3" l="1"/>
  <c r="H8" i="1" l="1"/>
  <c r="H139" i="1"/>
  <c r="I139" i="1" s="1"/>
  <c r="H138" i="1"/>
  <c r="I138" i="1" s="1"/>
  <c r="H137" i="1"/>
  <c r="I137" i="1" s="1"/>
  <c r="H136" i="1"/>
  <c r="I136" i="1" s="1"/>
  <c r="H132" i="1"/>
  <c r="I132" i="1" s="1"/>
  <c r="I133" i="1" s="1"/>
  <c r="H128" i="1"/>
  <c r="I128" i="1" s="1"/>
  <c r="H127" i="1"/>
  <c r="I127" i="1" s="1"/>
  <c r="I123" i="1"/>
  <c r="H116" i="1"/>
  <c r="H115" i="1"/>
  <c r="H114" i="1"/>
  <c r="H113" i="1"/>
  <c r="H112" i="1"/>
  <c r="H111" i="1"/>
  <c r="H110" i="1"/>
  <c r="H106" i="1"/>
  <c r="I106" i="1" s="1"/>
  <c r="I107" i="1" s="1"/>
  <c r="H102" i="1"/>
  <c r="I102" i="1" s="1"/>
  <c r="I103" i="1" s="1"/>
  <c r="H99" i="1"/>
  <c r="I99" i="1" s="1"/>
  <c r="H98" i="1"/>
  <c r="I98" i="1" s="1"/>
  <c r="H97" i="1"/>
  <c r="I97" i="1" s="1"/>
  <c r="H94" i="1"/>
  <c r="I94" i="1" s="1"/>
  <c r="H93" i="1"/>
  <c r="I93" i="1" s="1"/>
  <c r="H92" i="1"/>
  <c r="I92" i="1" s="1"/>
  <c r="H91" i="1"/>
  <c r="I91" i="1" s="1"/>
  <c r="H88" i="1"/>
  <c r="I88" i="1" s="1"/>
  <c r="I87" i="1"/>
  <c r="I86" i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I55" i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54" i="1"/>
  <c r="I54" i="1" s="1"/>
  <c r="H57" i="1"/>
  <c r="I57" i="1" s="1"/>
  <c r="H56" i="1"/>
  <c r="I56" i="1" s="1"/>
  <c r="H45" i="1"/>
  <c r="I45" i="1" s="1"/>
  <c r="H44" i="1"/>
  <c r="I44" i="1" s="1"/>
  <c r="H43" i="1"/>
  <c r="H38" i="1"/>
  <c r="H40" i="1"/>
  <c r="I40" i="1" s="1"/>
  <c r="H39" i="1"/>
  <c r="I39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I8" i="1"/>
  <c r="H9" i="1"/>
  <c r="I9" i="1" s="1"/>
  <c r="H10" i="1"/>
  <c r="I10" i="1" s="1"/>
  <c r="H11" i="1"/>
  <c r="I11" i="1" s="1"/>
  <c r="H7" i="1"/>
  <c r="I43" i="1" l="1"/>
  <c r="H69" i="1"/>
  <c r="I69" i="1"/>
  <c r="H41" i="1"/>
  <c r="I129" i="1"/>
  <c r="I7" i="1"/>
  <c r="I15" i="1" s="1"/>
  <c r="H15" i="1"/>
  <c r="I124" i="1"/>
  <c r="I100" i="1"/>
  <c r="H107" i="1"/>
  <c r="I89" i="1"/>
  <c r="H117" i="1"/>
  <c r="I35" i="1"/>
  <c r="I95" i="1"/>
  <c r="I140" i="1"/>
  <c r="H100" i="1"/>
  <c r="H129" i="1"/>
  <c r="H95" i="1"/>
  <c r="H35" i="1"/>
  <c r="H103" i="1"/>
  <c r="H140" i="1"/>
  <c r="H133" i="1"/>
  <c r="H124" i="1"/>
  <c r="I38" i="1"/>
  <c r="I41" i="1" s="1"/>
  <c r="F67" i="1"/>
  <c r="F66" i="1"/>
  <c r="F65" i="1"/>
  <c r="F64" i="1"/>
  <c r="F63" i="1"/>
  <c r="F62" i="1"/>
  <c r="F61" i="1"/>
  <c r="F60" i="1"/>
  <c r="F59" i="1"/>
  <c r="F58" i="1"/>
  <c r="F55" i="1"/>
  <c r="F53" i="1"/>
  <c r="F52" i="1"/>
  <c r="F51" i="1"/>
  <c r="F50" i="1"/>
  <c r="F43" i="1"/>
  <c r="F44" i="1"/>
  <c r="F45" i="1"/>
  <c r="F56" i="1"/>
  <c r="F57" i="1"/>
  <c r="F54" i="1"/>
  <c r="F46" i="1"/>
  <c r="F47" i="1"/>
  <c r="F48" i="1"/>
  <c r="F49" i="1"/>
  <c r="F25" i="1"/>
  <c r="F26" i="1"/>
  <c r="F27" i="1"/>
  <c r="F28" i="1"/>
  <c r="F29" i="1"/>
  <c r="F30" i="1"/>
  <c r="F31" i="1"/>
  <c r="F32" i="1"/>
  <c r="F33" i="1"/>
  <c r="F34" i="1"/>
  <c r="F22" i="1"/>
  <c r="F21" i="1"/>
  <c r="F23" i="1"/>
  <c r="F24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F20" i="1"/>
  <c r="F19" i="1"/>
  <c r="F18" i="1"/>
  <c r="F17" i="1"/>
  <c r="F10" i="1"/>
  <c r="F11" i="1"/>
  <c r="F39" i="1"/>
  <c r="F139" i="1"/>
  <c r="F138" i="1"/>
  <c r="F137" i="1"/>
  <c r="F136" i="1"/>
  <c r="F132" i="1"/>
  <c r="F133" i="1" s="1"/>
  <c r="F128" i="1"/>
  <c r="F127" i="1"/>
  <c r="F116" i="1"/>
  <c r="F114" i="1"/>
  <c r="F112" i="1"/>
  <c r="F113" i="1"/>
  <c r="F111" i="1"/>
  <c r="F110" i="1"/>
  <c r="F115" i="1"/>
  <c r="F107" i="1"/>
  <c r="F83" i="1"/>
  <c r="F82" i="1"/>
  <c r="F81" i="1"/>
  <c r="F80" i="1"/>
  <c r="F102" i="1"/>
  <c r="F103" i="1" s="1"/>
  <c r="F99" i="1"/>
  <c r="F98" i="1"/>
  <c r="F97" i="1"/>
  <c r="F94" i="1"/>
  <c r="F93" i="1"/>
  <c r="F92" i="1"/>
  <c r="F91" i="1"/>
  <c r="A91" i="1"/>
  <c r="A92" i="1" s="1"/>
  <c r="A93" i="1" s="1"/>
  <c r="A94" i="1" s="1"/>
  <c r="F88" i="1"/>
  <c r="F87" i="1"/>
  <c r="F86" i="1"/>
  <c r="A86" i="1"/>
  <c r="A87" i="1" s="1"/>
  <c r="A88" i="1" s="1"/>
  <c r="F77" i="1"/>
  <c r="E72" i="1"/>
  <c r="H72" i="1" s="1"/>
  <c r="F79" i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78" i="1"/>
  <c r="F76" i="1"/>
  <c r="F75" i="1"/>
  <c r="F74" i="1"/>
  <c r="F73" i="1"/>
  <c r="F38" i="1"/>
  <c r="F9" i="1"/>
  <c r="F8" i="1"/>
  <c r="A8" i="1"/>
  <c r="A9" i="1" s="1"/>
  <c r="A38" i="1"/>
  <c r="F7" i="1"/>
  <c r="A72" i="1"/>
  <c r="A73" i="1" s="1"/>
  <c r="A74" i="1" s="1"/>
  <c r="A75" i="1" s="1"/>
  <c r="A76" i="1" s="1"/>
  <c r="F69" i="1" l="1"/>
  <c r="H2" i="3" s="1"/>
  <c r="H3" i="3" s="1"/>
  <c r="F15" i="1"/>
  <c r="E2" i="3" s="1"/>
  <c r="L127" i="1"/>
  <c r="F95" i="1"/>
  <c r="K2" i="3" s="1"/>
  <c r="K3" i="3" s="1"/>
  <c r="L97" i="1"/>
  <c r="L122" i="1"/>
  <c r="F117" i="1"/>
  <c r="L38" i="1"/>
  <c r="F129" i="1"/>
  <c r="Q2" i="3" s="1"/>
  <c r="Q3" i="3" s="1"/>
  <c r="P3" i="3"/>
  <c r="L132" i="1"/>
  <c r="R2" i="3"/>
  <c r="R3" i="3" s="1"/>
  <c r="L106" i="1"/>
  <c r="N2" i="3"/>
  <c r="N3" i="3" s="1"/>
  <c r="F140" i="1"/>
  <c r="S2" i="3" s="1"/>
  <c r="S3" i="3" s="1"/>
  <c r="F41" i="1"/>
  <c r="G2" i="3" s="1"/>
  <c r="G3" i="3" s="1"/>
  <c r="F72" i="1"/>
  <c r="L72" i="1" s="1"/>
  <c r="L90" i="1"/>
  <c r="L101" i="1"/>
  <c r="M2" i="3"/>
  <c r="M3" i="3" s="1"/>
  <c r="L7" i="1"/>
  <c r="F89" i="1"/>
  <c r="J3" i="3" s="1"/>
  <c r="L54" i="1"/>
  <c r="L43" i="1"/>
  <c r="L85" i="1"/>
  <c r="F100" i="1"/>
  <c r="L2" i="3" s="1"/>
  <c r="L3" i="3" s="1"/>
  <c r="L136" i="1"/>
  <c r="I72" i="1"/>
  <c r="I84" i="1" s="1"/>
  <c r="H84" i="1"/>
  <c r="F35" i="1"/>
  <c r="F84" i="1" l="1"/>
  <c r="I2" i="3" s="1"/>
  <c r="I3" i="3" s="1"/>
  <c r="F119" i="1"/>
  <c r="O2" i="3"/>
  <c r="O3" i="3" s="1"/>
  <c r="E3" i="3"/>
  <c r="L17" i="1"/>
  <c r="F2" i="3"/>
  <c r="F3" i="3" s="1"/>
  <c r="T3" i="3" l="1"/>
  <c r="T2" i="3"/>
  <c r="E4" i="3" l="1"/>
  <c r="E5" i="3" s="1"/>
  <c r="J4" i="3"/>
  <c r="J5" i="3" s="1"/>
  <c r="N4" i="3"/>
  <c r="N5" i="3" s="1"/>
  <c r="R4" i="3"/>
  <c r="R5" i="3" s="1"/>
  <c r="O4" i="3"/>
  <c r="O5" i="3" s="1"/>
  <c r="I4" i="3"/>
  <c r="I5" i="3" s="1"/>
  <c r="M4" i="3"/>
  <c r="M5" i="3" s="1"/>
  <c r="Q4" i="3"/>
  <c r="Q5" i="3" s="1"/>
  <c r="K4" i="3"/>
  <c r="K5" i="3" s="1"/>
  <c r="S4" i="3"/>
  <c r="S5" i="3" s="1"/>
  <c r="L4" i="3"/>
  <c r="L5" i="3" s="1"/>
  <c r="P4" i="3"/>
  <c r="P5" i="3" s="1"/>
  <c r="F4" i="3"/>
  <c r="F5" i="3" s="1"/>
  <c r="F7" i="3" s="1"/>
  <c r="H4" i="3"/>
  <c r="H5" i="3" s="1"/>
  <c r="G4" i="3"/>
  <c r="G5" i="3" s="1"/>
  <c r="F8" i="3" l="1"/>
  <c r="R9" i="3"/>
  <c r="R6" i="3"/>
  <c r="R7" i="3"/>
  <c r="R8" i="3"/>
  <c r="P9" i="3"/>
  <c r="P6" i="3"/>
  <c r="P7" i="3"/>
  <c r="P8" i="3"/>
  <c r="Q9" i="3"/>
  <c r="Q6" i="3"/>
  <c r="Q7" i="3"/>
  <c r="Q8" i="3"/>
  <c r="L8" i="3"/>
  <c r="L9" i="3"/>
  <c r="L6" i="3"/>
  <c r="L7" i="3"/>
  <c r="M9" i="3"/>
  <c r="M6" i="3"/>
  <c r="M7" i="3"/>
  <c r="M8" i="3"/>
  <c r="N7" i="3"/>
  <c r="N8" i="3"/>
  <c r="N6" i="3"/>
  <c r="N9" i="3"/>
  <c r="E7" i="3"/>
  <c r="E6" i="3"/>
  <c r="J6" i="3"/>
  <c r="J8" i="3"/>
  <c r="J9" i="3"/>
  <c r="J7" i="3"/>
  <c r="S9" i="3"/>
  <c r="S6" i="3"/>
  <c r="S7" i="3"/>
  <c r="S8" i="3"/>
  <c r="I8" i="3"/>
  <c r="I9" i="3"/>
  <c r="I6" i="3"/>
  <c r="I7" i="3"/>
  <c r="F9" i="3"/>
  <c r="F6" i="3"/>
  <c r="K7" i="3"/>
  <c r="K8" i="3"/>
  <c r="K9" i="3"/>
  <c r="K6" i="3"/>
  <c r="O9" i="3"/>
  <c r="O6" i="3"/>
  <c r="O7" i="3"/>
  <c r="O8" i="3"/>
  <c r="G6" i="3"/>
  <c r="G7" i="3"/>
  <c r="G9" i="3"/>
  <c r="G8" i="3"/>
  <c r="H9" i="3"/>
  <c r="H8" i="3"/>
  <c r="H7" i="3"/>
  <c r="H6" i="3"/>
  <c r="T5" i="3"/>
  <c r="E9" i="3"/>
  <c r="E8" i="3"/>
  <c r="T4" i="3"/>
  <c r="F10" i="3" l="1"/>
  <c r="F12" i="3" s="1"/>
  <c r="J10" i="3"/>
  <c r="J12" i="3" s="1"/>
  <c r="N10" i="3"/>
  <c r="N12" i="3" s="1"/>
  <c r="Q10" i="3"/>
  <c r="Q12" i="3" s="1"/>
  <c r="T9" i="3"/>
  <c r="U9" i="3" s="1"/>
  <c r="I10" i="3"/>
  <c r="I12" i="3" s="1"/>
  <c r="T8" i="3"/>
  <c r="U8" i="3" s="1"/>
  <c r="K10" i="3"/>
  <c r="K12" i="3" s="1"/>
  <c r="S10" i="3"/>
  <c r="S12" i="3" s="1"/>
  <c r="L10" i="3"/>
  <c r="L12" i="3" s="1"/>
  <c r="O10" i="3"/>
  <c r="O12" i="3" s="1"/>
  <c r="M10" i="3"/>
  <c r="M12" i="3" s="1"/>
  <c r="P10" i="3"/>
  <c r="P12" i="3" s="1"/>
  <c r="R10" i="3"/>
  <c r="R12" i="3" s="1"/>
  <c r="T7" i="3"/>
  <c r="U7" i="3" s="1"/>
  <c r="H10" i="3"/>
  <c r="H12" i="3" s="1"/>
  <c r="T6" i="3"/>
  <c r="E10" i="3"/>
  <c r="E12" i="3" s="1"/>
  <c r="G10" i="3"/>
  <c r="G12" i="3" s="1"/>
  <c r="T12" i="3" l="1"/>
  <c r="T10" i="3"/>
  <c r="U10" i="3" s="1"/>
  <c r="U6" i="3"/>
</calcChain>
</file>

<file path=xl/comments1.xml><?xml version="1.0" encoding="utf-8"?>
<comments xmlns="http://schemas.openxmlformats.org/spreadsheetml/2006/main">
  <authors>
    <author>Kayode Ishola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Kayode Ishola:</t>
        </r>
        <r>
          <rPr>
            <sz val="9"/>
            <color indexed="81"/>
            <rFont val="Tahoma"/>
            <family val="2"/>
          </rPr>
          <t xml:space="preserve">
covert at 740pounds @1.1410</t>
        </r>
      </text>
    </comment>
  </commentList>
</comments>
</file>

<file path=xl/sharedStrings.xml><?xml version="1.0" encoding="utf-8"?>
<sst xmlns="http://schemas.openxmlformats.org/spreadsheetml/2006/main" count="395" uniqueCount="252">
  <si>
    <t>CONTAINER 196(2 X40FT)</t>
  </si>
  <si>
    <t xml:space="preserve">S/N </t>
  </si>
  <si>
    <t>DESCRIPTION</t>
  </si>
  <si>
    <t>CODE</t>
  </si>
  <si>
    <t>QUANTITY</t>
  </si>
  <si>
    <t>UNIT PRICE IN EURO</t>
  </si>
  <si>
    <t xml:space="preserve">TOTAL PRICE IN EURO </t>
  </si>
  <si>
    <t xml:space="preserve">CLIENT </t>
  </si>
  <si>
    <t>INVOICE NUMBER</t>
  </si>
  <si>
    <t xml:space="preserve">INVOICE VALUE </t>
  </si>
  <si>
    <t>DURAVIT</t>
  </si>
  <si>
    <t>DURAVIT D-CODE  WALL MOUNTED WC WASHDOWN MODEL</t>
  </si>
  <si>
    <t>STOCK</t>
  </si>
  <si>
    <t>F7324998</t>
  </si>
  <si>
    <t xml:space="preserve">DCODE HANDRINSE BASIN/45X34CM </t>
  </si>
  <si>
    <t>07054500002</t>
  </si>
  <si>
    <t>DCODE SIPHON COVER FOR BASIN 070545/FIXINGS INCLUDED</t>
  </si>
  <si>
    <t>08571700002</t>
  </si>
  <si>
    <t xml:space="preserve">DCODE WASHBASIN/55X42CM </t>
  </si>
  <si>
    <t>DCODE SIPHON COVER/FIXINGS INCLUDED</t>
  </si>
  <si>
    <t>08571800002</t>
  </si>
  <si>
    <t>COLOMBO</t>
  </si>
  <si>
    <t>LAND ROBE HOOK</t>
  </si>
  <si>
    <t>CB CD67</t>
  </si>
  <si>
    <t>ABBA ABUBAKAR</t>
  </si>
  <si>
    <t>7036/b</t>
  </si>
  <si>
    <t>NORDIC SOAP DISH ( DOUBLE TAPE)</t>
  </si>
  <si>
    <t>CB B5201</t>
  </si>
  <si>
    <t>PEN ASSIGNMENT</t>
  </si>
  <si>
    <t>NORDIC GLASS HOLDER</t>
  </si>
  <si>
    <t>CB B5202</t>
  </si>
  <si>
    <t>NORDIC  WALL HUNG TOILET BURSH ( DOUBLE TAPE)</t>
  </si>
  <si>
    <t>CB B5207</t>
  </si>
  <si>
    <t>NORDIC TISSUE PAPER ( DOUBLE TAPE)</t>
  </si>
  <si>
    <t>CB B5208</t>
  </si>
  <si>
    <t>NORDIC TOWEL HOLDER 54CM ( DOUBLE TAPE)</t>
  </si>
  <si>
    <t>CB B5210</t>
  </si>
  <si>
    <t>BASIC SOAP DISPENSER</t>
  </si>
  <si>
    <t>CB B9332</t>
  </si>
  <si>
    <t>NORDIC BIG ROBE HOOK ( DOUBLE TAPE)</t>
  </si>
  <si>
    <t>CB EB27</t>
  </si>
  <si>
    <t>BASIC SOAP DISH CROME - NARTUAR ACID GLASS</t>
  </si>
  <si>
    <t>CB B2701</t>
  </si>
  <si>
    <t>7035/B</t>
  </si>
  <si>
    <t>BASIC GLASS HOLDER NATURAL ACID GLASS</t>
  </si>
  <si>
    <t>CB B2702</t>
  </si>
  <si>
    <t>BASIC PAPER HOLDER</t>
  </si>
  <si>
    <t>CB B2708</t>
  </si>
  <si>
    <t>BASIC TOWEL HOLDER 60CM</t>
  </si>
  <si>
    <t>CB B2711</t>
  </si>
  <si>
    <t>BASIC ROBE HOOK BIG</t>
  </si>
  <si>
    <t>CB B2727</t>
  </si>
  <si>
    <t>LADOL &amp; STOCK</t>
  </si>
  <si>
    <t>OIKOS</t>
  </si>
  <si>
    <t>SYNUA FLUSH WITH WALL INTERNAL 1500X2750</t>
  </si>
  <si>
    <t>TOKUNBO WAHAB</t>
  </si>
  <si>
    <t>PROFILE TECHNO T02 AN</t>
  </si>
  <si>
    <t>SPARE</t>
  </si>
  <si>
    <t>TO FIX ONYEAGUN SITE</t>
  </si>
  <si>
    <t xml:space="preserve">LAUFEN </t>
  </si>
  <si>
    <t>CUBE VANITY UNIT WITH WASHBASIN 65CM/WHITE</t>
  </si>
  <si>
    <t>JK 5360.1.300</t>
  </si>
  <si>
    <t>MRS SHADIAT AJILA</t>
  </si>
  <si>
    <t>MIRROR 45X81 CM WITH OUT LIGHT</t>
  </si>
  <si>
    <t>JK 5570.1.144</t>
  </si>
  <si>
    <t xml:space="preserve">FLORA KIDS WORM MIRROR SEGMENT- BODY GREEN </t>
  </si>
  <si>
    <t>LF 6161.2.472</t>
  </si>
  <si>
    <t>CHROME HOME LIMITED</t>
  </si>
  <si>
    <t>LYRA PLUS SEAT &amp; COVER (DUROPLAST) FOR WALLHUNG WC</t>
  </si>
  <si>
    <t>JK 9338.4.300</t>
  </si>
  <si>
    <t>LYRA PLUS SEAT &amp; COVER FOR WALL HUNG WC PAN</t>
  </si>
  <si>
    <t>JK 9338.7.000</t>
  </si>
  <si>
    <t>LYRA PLUS WALLHUNG WC PAN</t>
  </si>
  <si>
    <t>JK 2338.0.000</t>
  </si>
  <si>
    <t>PRO RIMLESS WALLHUNG WC PAN WITH NICHES/WHITE</t>
  </si>
  <si>
    <t>LF 2096.4.000</t>
  </si>
  <si>
    <t>FOC FOR LAG &amp; RCADISPLAY</t>
  </si>
  <si>
    <t>LF 2096.6.000</t>
  </si>
  <si>
    <t>PRO S RIMLESS WALLHUNG WC PAN /WHITE</t>
  </si>
  <si>
    <t>LF 2096.2.000</t>
  </si>
  <si>
    <t>PALACE SEAT AND COVER</t>
  </si>
  <si>
    <t>LF 9170.1.300</t>
  </si>
  <si>
    <t xml:space="preserve">PRO S SEAT AND COVER </t>
  </si>
  <si>
    <t>LF 9196.1.000</t>
  </si>
  <si>
    <t>PRO A SLIM BASIC SEAT AND COVER</t>
  </si>
  <si>
    <t>LF 9496.6.000</t>
  </si>
  <si>
    <t>TIGO TALL CABINET /4 GLASS SHELF /2 DOOR/LEFT/GREEN</t>
  </si>
  <si>
    <t>JK 5526.3.021</t>
  </si>
  <si>
    <t>LADOL</t>
  </si>
  <si>
    <t>JK 9338.5.300</t>
  </si>
  <si>
    <t>LYRAPLUS WASHBASIN/60X49CM</t>
  </si>
  <si>
    <t>JK 1438.3.000</t>
  </si>
  <si>
    <t>LYRAPLUS WASHBASIN/55X45CM</t>
  </si>
  <si>
    <t>JK 1438.2.104</t>
  </si>
  <si>
    <t>LYRAPLUS WASHBASIN/50X41CM</t>
  </si>
  <si>
    <t>JK 1438.1.104</t>
  </si>
  <si>
    <t xml:space="preserve">LYRA PLUS PEDESTAL FOR WASH BASIN </t>
  </si>
  <si>
    <t>JK 1939.1.000</t>
  </si>
  <si>
    <t>STOCK&amp;ZAMTRIX</t>
  </si>
  <si>
    <t>NEW PRO S SIPHON COVER FOR WASH BASIN 1096.2/3</t>
  </si>
  <si>
    <t>LF 1996.3.000</t>
  </si>
  <si>
    <t>STOCK &amp; TOKUNBO WAHAB</t>
  </si>
  <si>
    <t>LAUFEN OVERFLOW SYSTEM WITH WATER INLET</t>
  </si>
  <si>
    <t>LF 9511.1.004</t>
  </si>
  <si>
    <t xml:space="preserve">NEW PRO S WASH BASIN 60X46.5CM </t>
  </si>
  <si>
    <t>LF 1096.3.104</t>
  </si>
  <si>
    <t>STOCK&amp;TOKUNBO WAHAB</t>
  </si>
  <si>
    <t>PALACE WASHBASIN 60X48CM</t>
  </si>
  <si>
    <t>LF 1070.2.104</t>
  </si>
  <si>
    <t>FLORAKIDS WALL HUNG WC PAN</t>
  </si>
  <si>
    <t>LF 2003.1.000</t>
  </si>
  <si>
    <t>NOBILLIA</t>
  </si>
  <si>
    <t xml:space="preserve">NOBILIA - 312 FOCUS - FITTED KITCHEN UNITS </t>
  </si>
  <si>
    <t>AKIN OGUNBIYI</t>
  </si>
  <si>
    <t>2170633-0006</t>
  </si>
  <si>
    <t>NOBILIA - KITCHEN SINKS</t>
  </si>
  <si>
    <t xml:space="preserve">NOBILIA - BUILT IN - BAKING OVEN </t>
  </si>
  <si>
    <t>NOBILIA - BUILT IN - MICROWAVE OVENS</t>
  </si>
  <si>
    <t>NOBILIA - WALL MOUNTED COOKER HOOD</t>
  </si>
  <si>
    <t>NOBILIA - DISH WASHING MACHINE</t>
  </si>
  <si>
    <t xml:space="preserve">NOBILIA - PLASTIC RUBBISH BIN  </t>
  </si>
  <si>
    <t xml:space="preserve">NOBILIA - GAS HOBS  </t>
  </si>
  <si>
    <t>OYENEYIN HAKEEM</t>
  </si>
  <si>
    <t>2174051-0005</t>
  </si>
  <si>
    <t>NOBILIA - REFRIDGERATOR BUILDING -IN TYPE</t>
  </si>
  <si>
    <t>2174051-0006</t>
  </si>
  <si>
    <t>2174051-0007</t>
  </si>
  <si>
    <t>2174051-0008</t>
  </si>
  <si>
    <t>WUDUMATE</t>
  </si>
  <si>
    <t>WUDUMATE CLASSIC(WHITE) INCLUDING PILLAR TAPS/WASTE AND FIXING</t>
  </si>
  <si>
    <t>WM CLAS-PL</t>
  </si>
  <si>
    <t>FF11/16</t>
  </si>
  <si>
    <t>WUDUMATE COMPACT IN ACRYLIC(WHITE)INCLUDING STOOL, MANUAL LEVER TAP&amp;WASTE</t>
  </si>
  <si>
    <t>WM COM-A-MLP</t>
  </si>
  <si>
    <t>TEUCO</t>
  </si>
  <si>
    <t>TEUCO DOUBLE SHOWER SAUNA AND MULTIFUNCTIONS CLEAR PANEL IN GLASS VERSION</t>
  </si>
  <si>
    <t>L07JS26C</t>
  </si>
  <si>
    <t>SHADIAT AJILA</t>
  </si>
  <si>
    <t>TEUCO THERMOSTATIC MIXER</t>
  </si>
  <si>
    <t>R192</t>
  </si>
  <si>
    <t>TEUCO BATHTUB PANEL 3 SIDES TURNED 180</t>
  </si>
  <si>
    <t>254-P69</t>
  </si>
  <si>
    <t>TEUCO RIM MOUNTED 4 HOLE BATH TAP SET WITH HANDSHOWER</t>
  </si>
  <si>
    <t>RS05</t>
  </si>
  <si>
    <t>REMER</t>
  </si>
  <si>
    <t>REMER SET COMPOSED BY SHUT-OFF HANDSHOWER</t>
  </si>
  <si>
    <t>RM 332332OL</t>
  </si>
  <si>
    <t>ZAMTRIX</t>
  </si>
  <si>
    <t>REMER MIXER WASH-BASIN IN BATH SHOWER</t>
  </si>
  <si>
    <t>RM F103SO</t>
  </si>
  <si>
    <t>REMER WINNER BUILT-IN-BATH SHOWER</t>
  </si>
  <si>
    <t>RM W09</t>
  </si>
  <si>
    <t>GEDY</t>
  </si>
  <si>
    <t>REPALCEMENT MIRROR FOR 2581</t>
  </si>
  <si>
    <t>GD 005002500</t>
  </si>
  <si>
    <t>FOC</t>
  </si>
  <si>
    <t>MIRAGE</t>
  </si>
  <si>
    <t>JW 06 LUC SQ 60 60X60X10</t>
  </si>
  <si>
    <t>VISTA ENTERPRISE</t>
  </si>
  <si>
    <t>30819/E</t>
  </si>
  <si>
    <t>CERAMICHE SETTECENTO VALTRESINARO</t>
  </si>
  <si>
    <t>ANGOLO CLASSIC A BIANCO 25.5X78</t>
  </si>
  <si>
    <t>ANGOLO CLASSIC B BIANCO 25.5X78</t>
  </si>
  <si>
    <t>FASCIA CLASSIC BIANCO 25.5X78</t>
  </si>
  <si>
    <t>ANGOLO BOISERIE CLASSIC BIANCO 25.5X78</t>
  </si>
  <si>
    <t>BOISERE CLASSIC BIANCO 25.5X78</t>
  </si>
  <si>
    <t>ZOCCOLO CLASSIC BIANCO 19.9X25.5</t>
  </si>
  <si>
    <t>VINTAGE BIANCO GRIP 47.8X47.8 RETTIFICATO</t>
  </si>
  <si>
    <t>DISCOUNT</t>
  </si>
  <si>
    <t>55 BOXES</t>
  </si>
  <si>
    <t>PAID</t>
  </si>
  <si>
    <t>TYLO</t>
  </si>
  <si>
    <t>STEAM 18VA 230/400V</t>
  </si>
  <si>
    <t xml:space="preserve"> LENO ADESANYA</t>
  </si>
  <si>
    <t>CONTROL PANEL H1</t>
  </si>
  <si>
    <t>LIEBHERE-EXPORT</t>
  </si>
  <si>
    <t>REFRIDGERATOR</t>
  </si>
  <si>
    <t>IK 3510</t>
  </si>
  <si>
    <t>REFRIDGERATOR/FREEZER</t>
  </si>
  <si>
    <t>IGN 3556</t>
  </si>
  <si>
    <t>PONTE GIULIO</t>
  </si>
  <si>
    <t>SINGLE LEVER MIXER MULTICOLOR</t>
  </si>
  <si>
    <t>H50GBS21</t>
  </si>
  <si>
    <t>HANSGROHE</t>
  </si>
  <si>
    <t>SHOWER SET CROMA SELECT S/UNICROMA 650MM</t>
  </si>
  <si>
    <t>VARIOUS CLIENTS</t>
  </si>
  <si>
    <t>THERMOSTAT CONCEALED SHOWER SELECT 2 OUT LET CHROME</t>
  </si>
  <si>
    <t>REPLACEMENT FOR LENO ADESANYA</t>
  </si>
  <si>
    <t>OVERHEAD SHOWER RADIANCE SELECT S 300 2JET 300MM SHOWER ARM</t>
  </si>
  <si>
    <t>QTY</t>
  </si>
  <si>
    <t>JIKA CATALOGUES</t>
  </si>
  <si>
    <t>2017 JIKA PRICELIST</t>
  </si>
  <si>
    <t>JIKA INTERNATIONAL CATALOGUES</t>
  </si>
  <si>
    <t>GENERAL CATALOGUES</t>
  </si>
  <si>
    <t>2017 LAUFEN PRICELIST</t>
  </si>
  <si>
    <t>LAUFEN BROCHURE</t>
  </si>
  <si>
    <t>KARTELL BROCHURE</t>
  </si>
  <si>
    <t>FLORAKIDS BROCHURE</t>
  </si>
  <si>
    <t>LEAFLET ON LAUFEN URINALS</t>
  </si>
  <si>
    <t>HI JET LEAFLET</t>
  </si>
  <si>
    <t>RIMLESS FLYER</t>
  </si>
  <si>
    <t>ARCHIVAL BOX</t>
  </si>
  <si>
    <t xml:space="preserve">TEXTILE BAGS </t>
  </si>
  <si>
    <t>PAPER BAGS</t>
  </si>
  <si>
    <t>SMALL POCKET KNIFE</t>
  </si>
  <si>
    <t>BIG POCKET KNIFE</t>
  </si>
  <si>
    <t xml:space="preserve">BLCACK USB STICKS </t>
  </si>
  <si>
    <t>WHITE USB STICKS</t>
  </si>
  <si>
    <t>LAUFEN PENS</t>
  </si>
  <si>
    <t>LAUFEN TIE</t>
  </si>
  <si>
    <t>LAUFEN SCARF</t>
  </si>
  <si>
    <t>MGM</t>
  </si>
  <si>
    <t>CATALOUGUES</t>
  </si>
  <si>
    <t>ADVERT MATERIALS</t>
  </si>
  <si>
    <t>CATALOGUES/PRICELIST</t>
  </si>
  <si>
    <t>TILES SAMPLE</t>
  </si>
  <si>
    <t>PRESENTATION CASE AXOR</t>
  </si>
  <si>
    <t>PRICE BOOK</t>
  </si>
  <si>
    <t>CATALOGUES</t>
  </si>
  <si>
    <t>AXOR CATALOGUES</t>
  </si>
  <si>
    <t>PRICELIST</t>
  </si>
  <si>
    <t>NOBILIA</t>
  </si>
  <si>
    <t>LAUFEN</t>
  </si>
  <si>
    <t>TOTAL</t>
  </si>
  <si>
    <t>ACCOUNT NAME</t>
  </si>
  <si>
    <t xml:space="preserve">GUARANTY TRUST ASSURANCE </t>
  </si>
  <si>
    <t>INSURANCE PREMIUM</t>
  </si>
  <si>
    <t>FREIGHT CHARGE</t>
  </si>
  <si>
    <t>FEMI ADEKOYA</t>
  </si>
  <si>
    <t>FORKLIFT</t>
  </si>
  <si>
    <t>PACKING CHARGES</t>
  </si>
  <si>
    <t>GRAND TOTAL</t>
  </si>
  <si>
    <t>CONT 196 (2*40)</t>
  </si>
  <si>
    <t>cma(5843.24*550)</t>
  </si>
  <si>
    <t>CORPORATE MESSENGERS WORLDWIDE LTD</t>
  </si>
  <si>
    <t>SHIPPING &amp; CLEARING CHARGES</t>
  </si>
  <si>
    <t>TUECO</t>
  </si>
  <si>
    <t>SETTENCETO</t>
  </si>
  <si>
    <t>DURASTYLE WALL HUNG WC WASH DOWN MODEL</t>
  </si>
  <si>
    <t>0063790000</t>
  </si>
  <si>
    <t>DURASTYLE SEAT &amp; COVER SOFTCLOSE AUTOMATIC CLOSURE/REMOVABLE</t>
  </si>
  <si>
    <t>STOOL FOR ST TROP WHITE</t>
  </si>
  <si>
    <t>TO REPLACE SOLD STOOL</t>
  </si>
  <si>
    <t>F7324997</t>
  </si>
  <si>
    <t>F7324996</t>
  </si>
  <si>
    <t>ALUMINIUM SCREW</t>
  </si>
  <si>
    <t>pounds</t>
  </si>
  <si>
    <t>swidish krona to usd</t>
  </si>
  <si>
    <t>LF 6096.1.475</t>
  </si>
  <si>
    <t>PRO S VANITY PACK ONE DRAWER BASIN(60X50CM)WHITE G</t>
  </si>
  <si>
    <t>STOCK/TOLA FADIPE</t>
  </si>
  <si>
    <t>MG JW06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</si>
</sst>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_(* #,##0.00_);_(* \(#,##0.00\);_(* &quot;-&quot;??_);_(@_)"/>
    <numFmt numFmtId="166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name val="Century Gothic"/>
      <family val="2"/>
    </font>
    <font>
      <sz val="11"/>
      <color indexed="8"/>
      <name val="Century Gothic"/>
      <family val="2"/>
    </font>
    <font>
      <sz val="11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entury Gothic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165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7" xfId="0" applyFont="1" applyFill="1" applyBorder="1" applyAlignment="1">
      <alignment horizontal="left" vertical="top" wrapText="1"/>
    </xf>
    <xf numFmtId="164" fontId="4" fillId="0" borderId="6" xfId="1" applyNumberFormat="1" applyFont="1" applyFill="1" applyBorder="1" applyAlignment="1">
      <alignment vertical="center"/>
    </xf>
    <xf numFmtId="164" fontId="4" fillId="0" borderId="6" xfId="2" applyNumberFormat="1" applyFont="1" applyFill="1" applyBorder="1" applyAlignment="1">
      <alignment vertical="center"/>
    </xf>
    <xf numFmtId="164" fontId="4" fillId="2" borderId="6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43" fontId="2" fillId="0" borderId="2" xfId="1" applyFont="1" applyBorder="1" applyAlignment="1">
      <alignment horizontal="center" vertical="center"/>
    </xf>
    <xf numFmtId="0" fontId="2" fillId="0" borderId="1" xfId="0" applyFont="1" applyBorder="1"/>
    <xf numFmtId="43" fontId="2" fillId="0" borderId="1" xfId="1" applyFont="1" applyBorder="1"/>
    <xf numFmtId="43" fontId="3" fillId="2" borderId="1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3" fontId="3" fillId="0" borderId="1" xfId="1" applyFont="1" applyFill="1" applyBorder="1" applyAlignment="1">
      <alignment horizontal="center" vertical="center"/>
    </xf>
    <xf numFmtId="0" fontId="2" fillId="0" borderId="0" xfId="0" applyFont="1"/>
    <xf numFmtId="0" fontId="4" fillId="2" borderId="0" xfId="0" applyFont="1" applyFill="1"/>
    <xf numFmtId="0" fontId="3" fillId="0" borderId="0" xfId="0" applyFont="1"/>
    <xf numFmtId="0" fontId="5" fillId="0" borderId="7" xfId="0" quotePrefix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43" fontId="4" fillId="2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0" xfId="1" applyFont="1" applyAlignment="1">
      <alignment horizontal="center" vertical="center"/>
    </xf>
    <xf numFmtId="43" fontId="7" fillId="0" borderId="7" xfId="1" applyFont="1" applyFill="1" applyBorder="1" applyAlignment="1">
      <alignment horizontal="center" vertical="top" wrapText="1"/>
    </xf>
    <xf numFmtId="43" fontId="7" fillId="0" borderId="0" xfId="1" applyFont="1" applyFill="1" applyBorder="1" applyAlignment="1">
      <alignment horizontal="center" vertical="top" wrapText="1"/>
    </xf>
    <xf numFmtId="43" fontId="0" fillId="0" borderId="0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0" fontId="13" fillId="4" borderId="1" xfId="4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8" fillId="0" borderId="1" xfId="5" applyFont="1" applyBorder="1"/>
    <xf numFmtId="165" fontId="8" fillId="0" borderId="1" xfId="0" applyNumberFormat="1" applyFont="1" applyBorder="1" applyAlignment="1">
      <alignment vertical="center"/>
    </xf>
    <xf numFmtId="165" fontId="0" fillId="0" borderId="1" xfId="5" applyFont="1" applyBorder="1"/>
    <xf numFmtId="0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1" xfId="5" applyFont="1" applyBorder="1" applyAlignment="1">
      <alignment vertical="center"/>
    </xf>
    <xf numFmtId="165" fontId="10" fillId="3" borderId="1" xfId="5" applyFont="1" applyFill="1" applyBorder="1" applyAlignment="1">
      <alignment vertical="center"/>
    </xf>
    <xf numFmtId="166" fontId="10" fillId="3" borderId="1" xfId="3" applyNumberFormat="1" applyBorder="1" applyAlignment="1">
      <alignment vertical="center"/>
    </xf>
    <xf numFmtId="165" fontId="0" fillId="0" borderId="0" xfId="5" applyFont="1" applyAlignment="1">
      <alignment vertical="center"/>
    </xf>
    <xf numFmtId="165" fontId="8" fillId="0" borderId="17" xfId="5" applyFont="1" applyBorder="1" applyAlignment="1">
      <alignment vertical="center"/>
    </xf>
    <xf numFmtId="4" fontId="8" fillId="0" borderId="17" xfId="0" applyNumberFormat="1" applyFont="1" applyBorder="1" applyAlignment="1">
      <alignment vertical="center"/>
    </xf>
    <xf numFmtId="165" fontId="8" fillId="0" borderId="17" xfId="0" applyNumberFormat="1" applyFont="1" applyBorder="1" applyAlignment="1">
      <alignment vertical="center"/>
    </xf>
    <xf numFmtId="16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5" fontId="15" fillId="3" borderId="1" xfId="5" applyFont="1" applyFill="1" applyBorder="1" applyAlignment="1">
      <alignment vertical="center"/>
    </xf>
    <xf numFmtId="165" fontId="14" fillId="3" borderId="1" xfId="5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5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3" fontId="3" fillId="0" borderId="0" xfId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14" fillId="3" borderId="8" xfId="3" applyNumberFormat="1" applyFont="1" applyBorder="1" applyAlignment="1">
      <alignment horizontal="center" vertical="center"/>
    </xf>
    <xf numFmtId="165" fontId="14" fillId="3" borderId="5" xfId="3" applyNumberFormat="1" applyFont="1" applyBorder="1" applyAlignment="1">
      <alignment horizontal="center" vertical="center"/>
    </xf>
    <xf numFmtId="165" fontId="14" fillId="3" borderId="4" xfId="3" applyNumberFormat="1" applyFont="1" applyBorder="1" applyAlignment="1">
      <alignment horizontal="center" vertical="center"/>
    </xf>
  </cellXfs>
  <cellStyles count="6">
    <cellStyle name="Bad" xfId="4" builtinId="27"/>
    <cellStyle name="Comma" xfId="1" builtinId="3"/>
    <cellStyle name="Comma 2" xfId="5"/>
    <cellStyle name="Currency" xfId="2" builtinId="4"/>
    <cellStyle name="Good" xfId="3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0"/>
  <sheetViews>
    <sheetView tabSelected="1" zoomScale="83" zoomScaleNormal="83" workbookViewId="0">
      <pane ySplit="4" topLeftCell="A41" activePane="bottomLeft" state="frozen"/>
      <selection activeCell="B1" sqref="B1"/>
      <selection pane="bottomLeft" activeCell="B50" sqref="B50:D50"/>
    </sheetView>
  </sheetViews>
  <sheetFormatPr defaultColWidth="9.140625" defaultRowHeight="15" x14ac:dyDescent="0.25"/>
  <cols>
    <col min="1" max="1" width="5.42578125" style="8" customWidth="1"/>
    <col min="2" max="2" width="96.85546875" style="4" bestFit="1" customWidth="1"/>
    <col min="3" max="3" width="27" style="8" bestFit="1" customWidth="1"/>
    <col min="4" max="4" width="11" style="56" bestFit="1" customWidth="1"/>
    <col min="5" max="5" width="12" style="8" bestFit="1" customWidth="1"/>
    <col min="6" max="6" width="16.42578125" style="8" bestFit="1" customWidth="1"/>
    <col min="7" max="7" width="16.42578125" style="8" customWidth="1"/>
    <col min="8" max="9" width="16.7109375" style="8" bestFit="1" customWidth="1"/>
    <col min="10" max="10" width="39.140625" style="8" bestFit="1" customWidth="1"/>
    <col min="11" max="11" width="22.28515625" style="8" customWidth="1"/>
    <col min="12" max="12" width="18.140625" style="36" customWidth="1"/>
    <col min="13" max="16384" width="9.140625" style="4"/>
  </cols>
  <sheetData>
    <row r="2" spans="1:13" ht="16.5" x14ac:dyDescent="0.25">
      <c r="A2" s="5"/>
      <c r="B2" s="1"/>
      <c r="C2" s="5"/>
      <c r="D2" s="52"/>
      <c r="E2" s="5"/>
      <c r="F2" s="5"/>
      <c r="G2" s="5"/>
      <c r="H2" s="5"/>
      <c r="I2" s="5"/>
      <c r="J2" s="5">
        <f>87+48</f>
        <v>135</v>
      </c>
      <c r="K2" s="5">
        <f>+J2-98</f>
        <v>37</v>
      </c>
      <c r="L2" s="34"/>
      <c r="M2" s="1"/>
    </row>
    <row r="3" spans="1:13" ht="16.5" x14ac:dyDescent="0.25">
      <c r="A3" s="6"/>
      <c r="B3" s="6" t="s">
        <v>0</v>
      </c>
      <c r="C3" s="6"/>
      <c r="D3" s="50"/>
      <c r="E3" s="6"/>
      <c r="F3" s="6"/>
      <c r="G3" s="6"/>
      <c r="H3" s="6">
        <v>550</v>
      </c>
      <c r="I3" s="6"/>
      <c r="J3" s="6"/>
      <c r="K3" s="6"/>
      <c r="L3" s="6"/>
      <c r="M3" s="1"/>
    </row>
    <row r="4" spans="1:13" ht="28.5" x14ac:dyDescent="0.25">
      <c r="A4" s="6" t="s">
        <v>1</v>
      </c>
      <c r="B4" s="6" t="s">
        <v>2</v>
      </c>
      <c r="C4" s="6" t="s">
        <v>3</v>
      </c>
      <c r="D4" s="50" t="s">
        <v>4</v>
      </c>
      <c r="E4" s="9" t="s">
        <v>5</v>
      </c>
      <c r="F4" s="9" t="s">
        <v>6</v>
      </c>
      <c r="G4" s="9"/>
      <c r="H4" s="9"/>
      <c r="I4" s="9"/>
      <c r="J4" s="6" t="s">
        <v>7</v>
      </c>
      <c r="K4" s="6" t="s">
        <v>8</v>
      </c>
      <c r="L4" s="6" t="s">
        <v>9</v>
      </c>
      <c r="M4" s="1"/>
    </row>
    <row r="5" spans="1:13" ht="16.5" x14ac:dyDescent="0.25">
      <c r="A5" s="6"/>
      <c r="B5" s="2"/>
      <c r="C5" s="6"/>
      <c r="D5" s="50"/>
      <c r="E5" s="9"/>
      <c r="F5" s="9"/>
      <c r="G5" s="9"/>
      <c r="H5" s="9"/>
      <c r="I5" s="9"/>
      <c r="J5" s="6"/>
      <c r="K5" s="6"/>
      <c r="L5" s="6"/>
      <c r="M5" s="1"/>
    </row>
    <row r="6" spans="1:13" ht="30" customHeight="1" x14ac:dyDescent="0.25">
      <c r="A6" s="7"/>
      <c r="B6" s="93" t="s">
        <v>10</v>
      </c>
      <c r="C6" s="7"/>
      <c r="D6" s="50"/>
      <c r="E6" s="7"/>
      <c r="F6" s="7"/>
      <c r="G6" s="7"/>
      <c r="H6" s="7"/>
      <c r="I6" s="7"/>
      <c r="J6" s="7"/>
      <c r="K6" s="7"/>
      <c r="L6" s="6"/>
      <c r="M6" s="1"/>
    </row>
    <row r="7" spans="1:13" ht="16.5" x14ac:dyDescent="0.25">
      <c r="A7" s="7">
        <v>1</v>
      </c>
      <c r="B7" s="15" t="s">
        <v>11</v>
      </c>
      <c r="C7" s="20">
        <v>25350900002</v>
      </c>
      <c r="D7" s="53">
        <v>60</v>
      </c>
      <c r="E7" s="13">
        <v>48.8</v>
      </c>
      <c r="F7" s="13">
        <f t="shared" ref="F7:F83" si="0">D7*E7</f>
        <v>2928</v>
      </c>
      <c r="G7" s="13"/>
      <c r="H7" s="13">
        <f>+E7*$H$3</f>
        <v>26840</v>
      </c>
      <c r="I7" s="13">
        <f>+H7*D7</f>
        <v>1610400</v>
      </c>
      <c r="J7" s="12" t="s">
        <v>12</v>
      </c>
      <c r="K7" s="12" t="s">
        <v>13</v>
      </c>
      <c r="L7" s="94">
        <f>SUM(F7:F11)</f>
        <v>6230.4000000000005</v>
      </c>
      <c r="M7" s="1"/>
    </row>
    <row r="8" spans="1:13" ht="16.5" x14ac:dyDescent="0.25">
      <c r="A8" s="7">
        <f t="shared" ref="A8:A76" si="1">1+A7</f>
        <v>2</v>
      </c>
      <c r="B8" s="15" t="s">
        <v>14</v>
      </c>
      <c r="C8" s="46" t="s">
        <v>15</v>
      </c>
      <c r="D8" s="53">
        <v>36</v>
      </c>
      <c r="E8" s="13">
        <v>24.4</v>
      </c>
      <c r="F8" s="13">
        <f t="shared" si="0"/>
        <v>878.4</v>
      </c>
      <c r="G8" s="13"/>
      <c r="H8" s="13">
        <f>+E8*$H$3</f>
        <v>13420</v>
      </c>
      <c r="I8" s="13">
        <f t="shared" ref="I8:I14" si="2">+H8*D8</f>
        <v>483120</v>
      </c>
      <c r="J8" s="12" t="s">
        <v>12</v>
      </c>
      <c r="K8" s="12" t="s">
        <v>13</v>
      </c>
      <c r="L8" s="95"/>
      <c r="M8" s="1"/>
    </row>
    <row r="9" spans="1:13" ht="16.5" x14ac:dyDescent="0.25">
      <c r="A9" s="7">
        <f t="shared" si="1"/>
        <v>3</v>
      </c>
      <c r="B9" s="15" t="s">
        <v>16</v>
      </c>
      <c r="C9" s="46" t="s">
        <v>17</v>
      </c>
      <c r="D9" s="53">
        <v>36</v>
      </c>
      <c r="E9" s="13">
        <v>29.2</v>
      </c>
      <c r="F9" s="13">
        <f t="shared" si="0"/>
        <v>1051.2</v>
      </c>
      <c r="G9" s="13"/>
      <c r="H9" s="13">
        <f t="shared" ref="H9:H14" si="3">+E9*$H$3</f>
        <v>16060</v>
      </c>
      <c r="I9" s="13">
        <f t="shared" si="2"/>
        <v>578160</v>
      </c>
      <c r="J9" s="12" t="s">
        <v>12</v>
      </c>
      <c r="K9" s="12" t="s">
        <v>13</v>
      </c>
      <c r="L9" s="95"/>
      <c r="M9" s="1"/>
    </row>
    <row r="10" spans="1:13" ht="16.5" x14ac:dyDescent="0.25">
      <c r="A10" s="7">
        <v>4</v>
      </c>
      <c r="B10" s="15" t="s">
        <v>18</v>
      </c>
      <c r="C10" s="46">
        <v>23105500002</v>
      </c>
      <c r="D10" s="10">
        <v>24</v>
      </c>
      <c r="E10" s="13">
        <v>28</v>
      </c>
      <c r="F10" s="13">
        <f t="shared" si="0"/>
        <v>672</v>
      </c>
      <c r="G10" s="13"/>
      <c r="H10" s="13">
        <f t="shared" si="3"/>
        <v>15400</v>
      </c>
      <c r="I10" s="13">
        <f t="shared" si="2"/>
        <v>369600</v>
      </c>
      <c r="J10" s="12" t="s">
        <v>12</v>
      </c>
      <c r="K10" s="12" t="s">
        <v>13</v>
      </c>
      <c r="L10" s="59"/>
      <c r="M10" s="1"/>
    </row>
    <row r="11" spans="1:13" ht="16.5" x14ac:dyDescent="0.25">
      <c r="A11" s="7">
        <v>5</v>
      </c>
      <c r="B11" s="15" t="s">
        <v>19</v>
      </c>
      <c r="C11" s="46" t="s">
        <v>20</v>
      </c>
      <c r="D11" s="10">
        <v>24</v>
      </c>
      <c r="E11" s="13">
        <v>29.2</v>
      </c>
      <c r="F11" s="13">
        <f t="shared" si="0"/>
        <v>700.8</v>
      </c>
      <c r="G11" s="13"/>
      <c r="H11" s="13">
        <f t="shared" si="3"/>
        <v>16060</v>
      </c>
      <c r="I11" s="13">
        <f t="shared" si="2"/>
        <v>385440</v>
      </c>
      <c r="J11" s="12" t="s">
        <v>12</v>
      </c>
      <c r="K11" s="12" t="s">
        <v>13</v>
      </c>
      <c r="L11" s="59"/>
      <c r="M11" s="1"/>
    </row>
    <row r="12" spans="1:13" ht="16.5" x14ac:dyDescent="0.25">
      <c r="A12" s="7">
        <v>6</v>
      </c>
      <c r="B12" s="15" t="s">
        <v>238</v>
      </c>
      <c r="C12" s="46">
        <v>2536090000</v>
      </c>
      <c r="D12" s="10">
        <v>1</v>
      </c>
      <c r="E12" s="13">
        <v>101.2</v>
      </c>
      <c r="F12" s="13">
        <f t="shared" si="0"/>
        <v>101.2</v>
      </c>
      <c r="G12" s="13"/>
      <c r="H12" s="13">
        <f t="shared" si="3"/>
        <v>55660</v>
      </c>
      <c r="I12" s="13">
        <f t="shared" si="2"/>
        <v>55660</v>
      </c>
      <c r="J12" s="12" t="s">
        <v>12</v>
      </c>
      <c r="K12" s="12" t="s">
        <v>243</v>
      </c>
      <c r="L12" s="63"/>
      <c r="M12" s="1"/>
    </row>
    <row r="13" spans="1:13" ht="16.5" x14ac:dyDescent="0.25">
      <c r="A13" s="7">
        <v>7</v>
      </c>
      <c r="B13" s="15" t="s">
        <v>240</v>
      </c>
      <c r="C13" s="46" t="s">
        <v>239</v>
      </c>
      <c r="D13" s="10">
        <v>1</v>
      </c>
      <c r="E13" s="13">
        <v>63.6</v>
      </c>
      <c r="F13" s="13">
        <f t="shared" si="0"/>
        <v>63.6</v>
      </c>
      <c r="G13" s="13"/>
      <c r="H13" s="13">
        <f t="shared" si="3"/>
        <v>34980</v>
      </c>
      <c r="I13" s="13">
        <f t="shared" si="2"/>
        <v>34980</v>
      </c>
      <c r="J13" s="12" t="s">
        <v>12</v>
      </c>
      <c r="K13" s="12" t="s">
        <v>243</v>
      </c>
      <c r="L13" s="63"/>
      <c r="M13" s="1"/>
    </row>
    <row r="14" spans="1:13" ht="16.5" x14ac:dyDescent="0.25">
      <c r="A14" s="7">
        <v>8</v>
      </c>
      <c r="B14" s="15" t="s">
        <v>241</v>
      </c>
      <c r="C14" s="46">
        <v>7918460000</v>
      </c>
      <c r="D14" s="10">
        <v>3</v>
      </c>
      <c r="E14" s="13">
        <v>329.6</v>
      </c>
      <c r="F14" s="13">
        <f t="shared" si="0"/>
        <v>988.80000000000007</v>
      </c>
      <c r="G14" s="13"/>
      <c r="H14" s="13">
        <f t="shared" si="3"/>
        <v>181280</v>
      </c>
      <c r="I14" s="13">
        <f t="shared" si="2"/>
        <v>543840</v>
      </c>
      <c r="J14" s="12" t="s">
        <v>242</v>
      </c>
      <c r="K14" s="12" t="s">
        <v>244</v>
      </c>
      <c r="L14" s="63"/>
      <c r="M14" s="1"/>
    </row>
    <row r="15" spans="1:13" ht="16.5" x14ac:dyDescent="0.25">
      <c r="A15" s="7"/>
      <c r="B15" s="47"/>
      <c r="C15" s="48"/>
      <c r="D15" s="54"/>
      <c r="E15" s="13"/>
      <c r="F15" s="32">
        <f>SUM(F7:F14)</f>
        <v>7384.0000000000009</v>
      </c>
      <c r="G15" s="32"/>
      <c r="H15" s="32">
        <f t="shared" ref="H15:I15" si="4">SUM(H7:H14)</f>
        <v>359700</v>
      </c>
      <c r="I15" s="32">
        <f t="shared" si="4"/>
        <v>4061200</v>
      </c>
      <c r="J15" s="12"/>
      <c r="K15" s="12"/>
      <c r="L15" s="59"/>
      <c r="M15" s="1"/>
    </row>
    <row r="16" spans="1:13" ht="16.5" x14ac:dyDescent="0.3">
      <c r="A16" s="30"/>
      <c r="B16" s="92" t="s">
        <v>21</v>
      </c>
      <c r="C16" s="7"/>
      <c r="D16" s="10"/>
      <c r="E16" s="10"/>
      <c r="F16" s="10"/>
      <c r="G16" s="10"/>
      <c r="H16" s="10"/>
      <c r="I16" s="10"/>
      <c r="J16" s="7"/>
      <c r="K16" s="7"/>
      <c r="L16" s="37"/>
    </row>
    <row r="17" spans="1:13" ht="16.5" x14ac:dyDescent="0.25">
      <c r="A17" s="7">
        <v>1</v>
      </c>
      <c r="B17" s="15" t="s">
        <v>22</v>
      </c>
      <c r="C17" s="46" t="s">
        <v>23</v>
      </c>
      <c r="D17" s="10">
        <v>2</v>
      </c>
      <c r="E17" s="13">
        <v>17.419050000000002</v>
      </c>
      <c r="F17" s="13">
        <f>D17*E17</f>
        <v>34.838100000000004</v>
      </c>
      <c r="G17" s="13"/>
      <c r="H17" s="13">
        <f t="shared" ref="H17:H34" si="5">+E17*$H$3</f>
        <v>9580.4775000000009</v>
      </c>
      <c r="I17" s="13">
        <f t="shared" ref="I17:I34" si="6">+H17*D17</f>
        <v>19160.955000000002</v>
      </c>
      <c r="J17" s="12" t="s">
        <v>24</v>
      </c>
      <c r="K17" s="12" t="s">
        <v>25</v>
      </c>
      <c r="L17" s="94">
        <f>+F35</f>
        <v>2080.1863499999999</v>
      </c>
      <c r="M17" s="1"/>
    </row>
    <row r="18" spans="1:13" ht="16.5" x14ac:dyDescent="0.25">
      <c r="A18" s="7">
        <v>2</v>
      </c>
      <c r="B18" s="15" t="s">
        <v>26</v>
      </c>
      <c r="C18" s="46" t="s">
        <v>27</v>
      </c>
      <c r="D18" s="10">
        <v>3</v>
      </c>
      <c r="E18" s="13">
        <v>15.637050000000004</v>
      </c>
      <c r="F18" s="13">
        <f>D18*E18</f>
        <v>46.911150000000013</v>
      </c>
      <c r="G18" s="13"/>
      <c r="H18" s="13">
        <f t="shared" si="5"/>
        <v>8600.3775000000023</v>
      </c>
      <c r="I18" s="13">
        <f t="shared" si="6"/>
        <v>25801.132500000007</v>
      </c>
      <c r="J18" s="12" t="s">
        <v>28</v>
      </c>
      <c r="K18" s="12" t="s">
        <v>25</v>
      </c>
      <c r="L18" s="95"/>
      <c r="M18" s="1"/>
    </row>
    <row r="19" spans="1:13" ht="16.5" x14ac:dyDescent="0.25">
      <c r="A19" s="7">
        <f>+A18+1</f>
        <v>3</v>
      </c>
      <c r="B19" s="15" t="s">
        <v>29</v>
      </c>
      <c r="C19" s="46" t="s">
        <v>30</v>
      </c>
      <c r="D19" s="10">
        <v>4</v>
      </c>
      <c r="E19" s="13">
        <v>17.374500000000005</v>
      </c>
      <c r="F19" s="13">
        <f>D19*E19</f>
        <v>69.498000000000019</v>
      </c>
      <c r="G19" s="13"/>
      <c r="H19" s="13">
        <f t="shared" si="5"/>
        <v>9555.9750000000022</v>
      </c>
      <c r="I19" s="13">
        <f t="shared" si="6"/>
        <v>38223.900000000009</v>
      </c>
      <c r="J19" s="12" t="s">
        <v>28</v>
      </c>
      <c r="K19" s="12" t="s">
        <v>25</v>
      </c>
      <c r="L19" s="95"/>
      <c r="M19" s="1"/>
    </row>
    <row r="20" spans="1:13" ht="16.5" x14ac:dyDescent="0.25">
      <c r="A20" s="7">
        <f t="shared" ref="A20:A34" si="7">+A19+1</f>
        <v>4</v>
      </c>
      <c r="B20" s="15" t="s">
        <v>31</v>
      </c>
      <c r="C20" s="46" t="s">
        <v>32</v>
      </c>
      <c r="D20" s="10">
        <v>4</v>
      </c>
      <c r="E20" s="13">
        <v>42.768000000000001</v>
      </c>
      <c r="F20" s="13">
        <f>D20*E20</f>
        <v>171.072</v>
      </c>
      <c r="G20" s="13"/>
      <c r="H20" s="13">
        <f t="shared" si="5"/>
        <v>23522.400000000001</v>
      </c>
      <c r="I20" s="13">
        <f t="shared" si="6"/>
        <v>94089.600000000006</v>
      </c>
      <c r="J20" s="12" t="s">
        <v>28</v>
      </c>
      <c r="K20" s="12" t="s">
        <v>25</v>
      </c>
      <c r="L20" s="95"/>
      <c r="M20" s="1"/>
    </row>
    <row r="21" spans="1:13" ht="16.5" x14ac:dyDescent="0.25">
      <c r="A21" s="7">
        <f t="shared" si="7"/>
        <v>5</v>
      </c>
      <c r="B21" s="15" t="s">
        <v>33</v>
      </c>
      <c r="C21" s="46" t="s">
        <v>34</v>
      </c>
      <c r="D21" s="10">
        <v>4</v>
      </c>
      <c r="E21" s="13">
        <v>13.053150000000002</v>
      </c>
      <c r="F21" s="13">
        <f t="shared" ref="F21:F34" si="8">D21*E21</f>
        <v>52.212600000000009</v>
      </c>
      <c r="G21" s="13"/>
      <c r="H21" s="13">
        <f t="shared" si="5"/>
        <v>7179.232500000001</v>
      </c>
      <c r="I21" s="13">
        <f t="shared" si="6"/>
        <v>28716.930000000004</v>
      </c>
      <c r="J21" s="12" t="s">
        <v>28</v>
      </c>
      <c r="K21" s="12" t="s">
        <v>25</v>
      </c>
      <c r="L21" s="95"/>
      <c r="M21" s="1"/>
    </row>
    <row r="22" spans="1:13" ht="16.5" x14ac:dyDescent="0.25">
      <c r="A22" s="7">
        <f t="shared" si="7"/>
        <v>6</v>
      </c>
      <c r="B22" s="15" t="s">
        <v>35</v>
      </c>
      <c r="C22" s="46" t="s">
        <v>36</v>
      </c>
      <c r="D22" s="10">
        <v>4</v>
      </c>
      <c r="E22" s="13">
        <v>21.116700000000002</v>
      </c>
      <c r="F22" s="13">
        <f>D22*E22</f>
        <v>84.466800000000006</v>
      </c>
      <c r="G22" s="13"/>
      <c r="H22" s="13">
        <f t="shared" si="5"/>
        <v>11614.185000000001</v>
      </c>
      <c r="I22" s="13">
        <f t="shared" si="6"/>
        <v>46456.740000000005</v>
      </c>
      <c r="J22" s="12" t="s">
        <v>28</v>
      </c>
      <c r="K22" s="12" t="s">
        <v>25</v>
      </c>
      <c r="L22" s="95"/>
      <c r="M22" s="1"/>
    </row>
    <row r="23" spans="1:13" ht="16.5" x14ac:dyDescent="0.25">
      <c r="A23" s="7">
        <f t="shared" si="7"/>
        <v>7</v>
      </c>
      <c r="B23" s="15" t="s">
        <v>37</v>
      </c>
      <c r="C23" s="46" t="s">
        <v>38</v>
      </c>
      <c r="D23" s="10">
        <v>3</v>
      </c>
      <c r="E23" s="13">
        <v>29.447549999999996</v>
      </c>
      <c r="F23" s="13">
        <f t="shared" si="8"/>
        <v>88.342649999999992</v>
      </c>
      <c r="G23" s="13"/>
      <c r="H23" s="13">
        <f t="shared" si="5"/>
        <v>16196.152499999998</v>
      </c>
      <c r="I23" s="13">
        <f t="shared" si="6"/>
        <v>48588.457499999997</v>
      </c>
      <c r="J23" s="12" t="s">
        <v>28</v>
      </c>
      <c r="K23" s="12" t="s">
        <v>25</v>
      </c>
      <c r="L23" s="95"/>
      <c r="M23" s="1"/>
    </row>
    <row r="24" spans="1:13" ht="16.5" x14ac:dyDescent="0.25">
      <c r="A24" s="7">
        <f t="shared" si="7"/>
        <v>8</v>
      </c>
      <c r="B24" s="15" t="s">
        <v>39</v>
      </c>
      <c r="C24" s="46" t="s">
        <v>40</v>
      </c>
      <c r="D24" s="10">
        <v>3</v>
      </c>
      <c r="E24" s="13">
        <v>10.558350000000001</v>
      </c>
      <c r="F24" s="13">
        <f t="shared" si="8"/>
        <v>31.675050000000002</v>
      </c>
      <c r="G24" s="13"/>
      <c r="H24" s="13">
        <f t="shared" si="5"/>
        <v>5807.0925000000007</v>
      </c>
      <c r="I24" s="13">
        <f t="shared" si="6"/>
        <v>17421.277500000004</v>
      </c>
      <c r="J24" s="12" t="s">
        <v>28</v>
      </c>
      <c r="K24" s="12" t="s">
        <v>25</v>
      </c>
      <c r="L24" s="95"/>
      <c r="M24" s="1"/>
    </row>
    <row r="25" spans="1:13" ht="16.5" x14ac:dyDescent="0.25">
      <c r="A25" s="7">
        <f t="shared" si="7"/>
        <v>9</v>
      </c>
      <c r="B25" s="15" t="s">
        <v>41</v>
      </c>
      <c r="C25" s="46" t="s">
        <v>42</v>
      </c>
      <c r="D25" s="10">
        <v>5</v>
      </c>
      <c r="E25" s="13">
        <v>17.380000000000003</v>
      </c>
      <c r="F25" s="13">
        <f t="shared" si="8"/>
        <v>86.9</v>
      </c>
      <c r="G25" s="13"/>
      <c r="H25" s="13">
        <f t="shared" si="5"/>
        <v>9559.0000000000018</v>
      </c>
      <c r="I25" s="13">
        <f t="shared" si="6"/>
        <v>47795.000000000007</v>
      </c>
      <c r="J25" s="12" t="s">
        <v>28</v>
      </c>
      <c r="K25" s="12" t="s">
        <v>43</v>
      </c>
      <c r="L25" s="95"/>
      <c r="M25" s="1"/>
    </row>
    <row r="26" spans="1:13" ht="16.5" x14ac:dyDescent="0.25">
      <c r="A26" s="7">
        <f t="shared" si="7"/>
        <v>10</v>
      </c>
      <c r="B26" s="15" t="s">
        <v>44</v>
      </c>
      <c r="C26" s="46" t="s">
        <v>45</v>
      </c>
      <c r="D26" s="10">
        <v>5</v>
      </c>
      <c r="E26" s="13">
        <v>14.080000000000002</v>
      </c>
      <c r="F26" s="13">
        <f t="shared" si="8"/>
        <v>70.400000000000006</v>
      </c>
      <c r="G26" s="13"/>
      <c r="H26" s="13">
        <f t="shared" si="5"/>
        <v>7744.0000000000009</v>
      </c>
      <c r="I26" s="13">
        <f t="shared" si="6"/>
        <v>38720.000000000007</v>
      </c>
      <c r="J26" s="12" t="s">
        <v>28</v>
      </c>
      <c r="K26" s="12" t="s">
        <v>43</v>
      </c>
      <c r="L26" s="95"/>
      <c r="M26" s="1"/>
    </row>
    <row r="27" spans="1:13" ht="16.5" x14ac:dyDescent="0.25">
      <c r="A27" s="7">
        <f t="shared" si="7"/>
        <v>11</v>
      </c>
      <c r="B27" s="15" t="s">
        <v>46</v>
      </c>
      <c r="C27" s="46" t="s">
        <v>47</v>
      </c>
      <c r="D27" s="10">
        <v>8</v>
      </c>
      <c r="E27" s="13">
        <v>14.685</v>
      </c>
      <c r="F27" s="13">
        <f t="shared" si="8"/>
        <v>117.48</v>
      </c>
      <c r="G27" s="13"/>
      <c r="H27" s="13">
        <f t="shared" si="5"/>
        <v>8076.75</v>
      </c>
      <c r="I27" s="13">
        <f t="shared" si="6"/>
        <v>64614</v>
      </c>
      <c r="J27" s="12" t="s">
        <v>28</v>
      </c>
      <c r="K27" s="12" t="s">
        <v>43</v>
      </c>
      <c r="L27" s="95"/>
      <c r="M27" s="1"/>
    </row>
    <row r="28" spans="1:13" ht="16.5" x14ac:dyDescent="0.25">
      <c r="A28" s="7">
        <f t="shared" si="7"/>
        <v>12</v>
      </c>
      <c r="B28" s="15" t="s">
        <v>48</v>
      </c>
      <c r="C28" s="46" t="s">
        <v>49</v>
      </c>
      <c r="D28" s="10">
        <v>5</v>
      </c>
      <c r="E28" s="13">
        <v>21.01</v>
      </c>
      <c r="F28" s="13">
        <f t="shared" si="8"/>
        <v>105.05000000000001</v>
      </c>
      <c r="G28" s="13"/>
      <c r="H28" s="13">
        <f t="shared" si="5"/>
        <v>11555.5</v>
      </c>
      <c r="I28" s="13">
        <f t="shared" si="6"/>
        <v>57777.5</v>
      </c>
      <c r="J28" s="12" t="s">
        <v>28</v>
      </c>
      <c r="K28" s="12" t="s">
        <v>43</v>
      </c>
      <c r="L28" s="95"/>
      <c r="M28" s="1"/>
    </row>
    <row r="29" spans="1:13" ht="16.5" x14ac:dyDescent="0.25">
      <c r="A29" s="7">
        <f t="shared" si="7"/>
        <v>13</v>
      </c>
      <c r="B29" s="15" t="s">
        <v>50</v>
      </c>
      <c r="C29" s="46" t="s">
        <v>51</v>
      </c>
      <c r="D29" s="10">
        <v>2</v>
      </c>
      <c r="E29" s="13">
        <v>6.2700000000000005</v>
      </c>
      <c r="F29" s="13">
        <f t="shared" si="8"/>
        <v>12.540000000000001</v>
      </c>
      <c r="G29" s="13"/>
      <c r="H29" s="13">
        <f t="shared" si="5"/>
        <v>3448.5000000000005</v>
      </c>
      <c r="I29" s="13">
        <f t="shared" si="6"/>
        <v>6897.0000000000009</v>
      </c>
      <c r="J29" s="12" t="s">
        <v>28</v>
      </c>
      <c r="K29" s="12" t="s">
        <v>43</v>
      </c>
      <c r="L29" s="95"/>
      <c r="M29" s="1"/>
    </row>
    <row r="30" spans="1:13" ht="16.5" x14ac:dyDescent="0.25">
      <c r="A30" s="7">
        <f t="shared" si="7"/>
        <v>14</v>
      </c>
      <c r="B30" s="15" t="s">
        <v>44</v>
      </c>
      <c r="C30" s="46" t="s">
        <v>45</v>
      </c>
      <c r="D30" s="10">
        <v>12</v>
      </c>
      <c r="E30" s="13">
        <v>14.080000000000002</v>
      </c>
      <c r="F30" s="13">
        <f t="shared" si="8"/>
        <v>168.96000000000004</v>
      </c>
      <c r="G30" s="13"/>
      <c r="H30" s="13">
        <f t="shared" si="5"/>
        <v>7744.0000000000009</v>
      </c>
      <c r="I30" s="13">
        <f t="shared" si="6"/>
        <v>92928.000000000015</v>
      </c>
      <c r="J30" s="7" t="s">
        <v>52</v>
      </c>
      <c r="K30" s="12" t="s">
        <v>43</v>
      </c>
      <c r="L30" s="95"/>
      <c r="M30" s="1"/>
    </row>
    <row r="31" spans="1:13" ht="16.5" x14ac:dyDescent="0.25">
      <c r="A31" s="7">
        <f t="shared" si="7"/>
        <v>15</v>
      </c>
      <c r="B31" s="15" t="s">
        <v>46</v>
      </c>
      <c r="C31" s="46" t="s">
        <v>47</v>
      </c>
      <c r="D31" s="10">
        <v>12</v>
      </c>
      <c r="E31" s="13">
        <v>14.685</v>
      </c>
      <c r="F31" s="13">
        <f t="shared" si="8"/>
        <v>176.22</v>
      </c>
      <c r="G31" s="13"/>
      <c r="H31" s="13">
        <f t="shared" si="5"/>
        <v>8076.75</v>
      </c>
      <c r="I31" s="13">
        <f t="shared" si="6"/>
        <v>96921</v>
      </c>
      <c r="J31" s="7" t="s">
        <v>52</v>
      </c>
      <c r="K31" s="12" t="s">
        <v>43</v>
      </c>
      <c r="L31" s="95"/>
      <c r="M31" s="1"/>
    </row>
    <row r="32" spans="1:13" ht="16.5" x14ac:dyDescent="0.25">
      <c r="A32" s="7">
        <f t="shared" si="7"/>
        <v>16</v>
      </c>
      <c r="B32" s="15" t="s">
        <v>48</v>
      </c>
      <c r="C32" s="46" t="s">
        <v>49</v>
      </c>
      <c r="D32" s="10">
        <v>12</v>
      </c>
      <c r="E32" s="13">
        <v>21.01</v>
      </c>
      <c r="F32" s="13">
        <f t="shared" si="8"/>
        <v>252.12</v>
      </c>
      <c r="G32" s="13"/>
      <c r="H32" s="13">
        <f t="shared" si="5"/>
        <v>11555.5</v>
      </c>
      <c r="I32" s="13">
        <f t="shared" si="6"/>
        <v>138666</v>
      </c>
      <c r="J32" s="7" t="s">
        <v>52</v>
      </c>
      <c r="K32" s="12" t="s">
        <v>43</v>
      </c>
      <c r="L32" s="95"/>
      <c r="M32" s="1"/>
    </row>
    <row r="33" spans="1:13" ht="16.5" x14ac:dyDescent="0.25">
      <c r="A33" s="7">
        <f t="shared" si="7"/>
        <v>17</v>
      </c>
      <c r="B33" s="15" t="s">
        <v>50</v>
      </c>
      <c r="C33" s="46" t="s">
        <v>51</v>
      </c>
      <c r="D33" s="10">
        <v>12</v>
      </c>
      <c r="E33" s="13">
        <v>6.2700000000000005</v>
      </c>
      <c r="F33" s="13">
        <f t="shared" si="8"/>
        <v>75.240000000000009</v>
      </c>
      <c r="G33" s="13"/>
      <c r="H33" s="13">
        <f t="shared" si="5"/>
        <v>3448.5000000000005</v>
      </c>
      <c r="I33" s="13">
        <f t="shared" si="6"/>
        <v>41382.000000000007</v>
      </c>
      <c r="J33" s="7" t="s">
        <v>52</v>
      </c>
      <c r="K33" s="12" t="s">
        <v>43</v>
      </c>
      <c r="L33" s="95"/>
      <c r="M33" s="1"/>
    </row>
    <row r="34" spans="1:13" ht="16.5" x14ac:dyDescent="0.25">
      <c r="A34" s="7">
        <f t="shared" si="7"/>
        <v>18</v>
      </c>
      <c r="B34" s="15" t="s">
        <v>37</v>
      </c>
      <c r="C34" s="46" t="s">
        <v>38</v>
      </c>
      <c r="D34" s="10">
        <v>12</v>
      </c>
      <c r="E34" s="13">
        <v>36.354999999999997</v>
      </c>
      <c r="F34" s="13">
        <f t="shared" si="8"/>
        <v>436.26</v>
      </c>
      <c r="G34" s="13"/>
      <c r="H34" s="13">
        <f t="shared" si="5"/>
        <v>19995.25</v>
      </c>
      <c r="I34" s="13">
        <f t="shared" si="6"/>
        <v>239943</v>
      </c>
      <c r="J34" s="7" t="s">
        <v>52</v>
      </c>
      <c r="K34" s="12" t="s">
        <v>43</v>
      </c>
      <c r="L34" s="95"/>
      <c r="M34" s="1"/>
    </row>
    <row r="35" spans="1:13" ht="16.5" x14ac:dyDescent="0.25">
      <c r="A35" s="7"/>
      <c r="B35" s="15"/>
      <c r="C35" s="46"/>
      <c r="D35" s="10"/>
      <c r="E35" s="13"/>
      <c r="F35" s="32">
        <f>SUM(F17:F34)</f>
        <v>2080.1863499999999</v>
      </c>
      <c r="G35" s="32"/>
      <c r="H35" s="32">
        <f t="shared" ref="H35:I35" si="9">SUM(H17:H34)</f>
        <v>183259.64250000002</v>
      </c>
      <c r="I35" s="32">
        <f t="shared" si="9"/>
        <v>1144102.4925000002</v>
      </c>
      <c r="J35" s="7"/>
      <c r="K35" s="12"/>
      <c r="L35" s="12"/>
      <c r="M35" s="1"/>
    </row>
    <row r="36" spans="1:13" ht="16.5" x14ac:dyDescent="0.25">
      <c r="A36" s="7"/>
      <c r="B36" s="15"/>
      <c r="C36" s="46"/>
      <c r="D36" s="10"/>
      <c r="E36" s="13"/>
      <c r="F36" s="13"/>
      <c r="G36" s="13"/>
      <c r="H36" s="13"/>
      <c r="I36" s="13"/>
      <c r="J36" s="12"/>
      <c r="K36" s="12"/>
      <c r="L36" s="12"/>
      <c r="M36" s="1"/>
    </row>
    <row r="37" spans="1:13" ht="16.5" x14ac:dyDescent="0.25">
      <c r="A37" s="7"/>
      <c r="B37" s="93" t="s">
        <v>53</v>
      </c>
      <c r="C37" s="5"/>
      <c r="D37" s="13"/>
      <c r="E37" s="13"/>
      <c r="F37" s="13"/>
      <c r="G37" s="13"/>
      <c r="H37" s="13"/>
      <c r="I37" s="13"/>
      <c r="J37" s="12"/>
      <c r="K37" s="12"/>
      <c r="L37" s="16"/>
      <c r="M37" s="1"/>
    </row>
    <row r="38" spans="1:13" ht="16.5" x14ac:dyDescent="0.25">
      <c r="A38" s="7">
        <f t="shared" si="1"/>
        <v>1</v>
      </c>
      <c r="B38" s="11" t="s">
        <v>54</v>
      </c>
      <c r="C38" s="7">
        <v>1606802</v>
      </c>
      <c r="D38" s="13">
        <v>1</v>
      </c>
      <c r="E38" s="13">
        <v>4857.54</v>
      </c>
      <c r="F38" s="13">
        <f t="shared" si="0"/>
        <v>4857.54</v>
      </c>
      <c r="G38" s="13"/>
      <c r="H38" s="13">
        <f>+E38*$H$3</f>
        <v>2671647</v>
      </c>
      <c r="I38" s="13">
        <f t="shared" ref="I38:I40" si="10">+H38*D38</f>
        <v>2671647</v>
      </c>
      <c r="J38" s="12" t="s">
        <v>55</v>
      </c>
      <c r="K38" s="12">
        <v>1606802</v>
      </c>
      <c r="L38" s="95">
        <f>F38+F39+F40</f>
        <v>4942.4699999999993</v>
      </c>
      <c r="M38" s="1"/>
    </row>
    <row r="39" spans="1:13" ht="16.5" x14ac:dyDescent="0.25">
      <c r="A39" s="7">
        <v>2</v>
      </c>
      <c r="B39" s="11" t="s">
        <v>56</v>
      </c>
      <c r="C39" s="7" t="s">
        <v>57</v>
      </c>
      <c r="D39" s="13">
        <v>1</v>
      </c>
      <c r="E39" s="13">
        <v>68.400000000000006</v>
      </c>
      <c r="F39" s="13">
        <f t="shared" si="0"/>
        <v>68.400000000000006</v>
      </c>
      <c r="G39" s="13"/>
      <c r="H39" s="13">
        <f t="shared" ref="H39:H40" si="11">+E39*$H$3</f>
        <v>37620</v>
      </c>
      <c r="I39" s="13">
        <f t="shared" si="10"/>
        <v>37620</v>
      </c>
      <c r="J39" s="12" t="s">
        <v>58</v>
      </c>
      <c r="K39" s="12"/>
      <c r="L39" s="95"/>
      <c r="M39" s="1"/>
    </row>
    <row r="40" spans="1:13" ht="16.5" x14ac:dyDescent="0.25">
      <c r="A40" s="7">
        <v>3</v>
      </c>
      <c r="B40" s="11" t="s">
        <v>245</v>
      </c>
      <c r="C40" s="7" t="s">
        <v>57</v>
      </c>
      <c r="D40" s="13">
        <v>1</v>
      </c>
      <c r="E40" s="13">
        <v>16.53</v>
      </c>
      <c r="F40" s="13">
        <f t="shared" si="0"/>
        <v>16.53</v>
      </c>
      <c r="G40" s="13"/>
      <c r="H40" s="13">
        <f t="shared" si="11"/>
        <v>9091.5</v>
      </c>
      <c r="I40" s="13">
        <f t="shared" si="10"/>
        <v>9091.5</v>
      </c>
      <c r="J40" s="12" t="s">
        <v>58</v>
      </c>
      <c r="K40" s="12"/>
      <c r="L40" s="95"/>
      <c r="M40" s="1"/>
    </row>
    <row r="41" spans="1:13" ht="16.5" x14ac:dyDescent="0.25">
      <c r="A41" s="7"/>
      <c r="B41" s="11"/>
      <c r="C41" s="12"/>
      <c r="D41" s="13"/>
      <c r="E41" s="13"/>
      <c r="F41" s="32">
        <f>SUM(F38:F40)</f>
        <v>4942.4699999999993</v>
      </c>
      <c r="G41" s="32"/>
      <c r="H41" s="32">
        <f t="shared" ref="H41:I41" si="12">SUM(H38:H40)</f>
        <v>2718358.5</v>
      </c>
      <c r="I41" s="32">
        <f t="shared" si="12"/>
        <v>2718358.5</v>
      </c>
      <c r="J41" s="12"/>
      <c r="K41" s="12"/>
      <c r="L41" s="16"/>
      <c r="M41" s="1"/>
    </row>
    <row r="42" spans="1:13" ht="16.5" x14ac:dyDescent="0.25">
      <c r="A42" s="7"/>
      <c r="B42" s="93" t="s">
        <v>59</v>
      </c>
      <c r="C42" s="12"/>
      <c r="D42" s="13"/>
      <c r="E42" s="13"/>
      <c r="F42" s="13"/>
      <c r="G42" s="13"/>
      <c r="H42" s="13"/>
      <c r="I42" s="13"/>
      <c r="J42" s="12"/>
      <c r="K42" s="12"/>
      <c r="L42" s="16"/>
      <c r="M42" s="1"/>
    </row>
    <row r="43" spans="1:13" ht="16.5" x14ac:dyDescent="0.25">
      <c r="A43" s="7">
        <v>1</v>
      </c>
      <c r="B43" s="14" t="s">
        <v>60</v>
      </c>
      <c r="C43" s="86" t="s">
        <v>61</v>
      </c>
      <c r="D43" s="50">
        <v>4</v>
      </c>
      <c r="E43" s="10">
        <v>76.63</v>
      </c>
      <c r="F43" s="10">
        <f t="shared" si="0"/>
        <v>306.52</v>
      </c>
      <c r="G43" s="10"/>
      <c r="H43" s="13">
        <f t="shared" ref="H43:H68" si="13">+E43*$H$3</f>
        <v>42146.5</v>
      </c>
      <c r="I43" s="13">
        <f t="shared" ref="I43:I68" si="14">+H43*D43</f>
        <v>168586</v>
      </c>
      <c r="J43" s="21" t="s">
        <v>62</v>
      </c>
      <c r="K43" s="7">
        <v>1390026983</v>
      </c>
      <c r="L43" s="18">
        <f>SUM(F43:F45)</f>
        <v>626.64</v>
      </c>
      <c r="M43" s="1"/>
    </row>
    <row r="44" spans="1:13" ht="16.5" x14ac:dyDescent="0.25">
      <c r="A44" s="7">
        <v>2</v>
      </c>
      <c r="B44" s="14" t="s">
        <v>63</v>
      </c>
      <c r="C44" s="85" t="s">
        <v>64</v>
      </c>
      <c r="D44" s="50">
        <v>4</v>
      </c>
      <c r="E44" s="10">
        <v>37.83</v>
      </c>
      <c r="F44" s="10">
        <f t="shared" si="0"/>
        <v>151.32</v>
      </c>
      <c r="G44" s="10"/>
      <c r="H44" s="13">
        <f t="shared" si="13"/>
        <v>20806.5</v>
      </c>
      <c r="I44" s="13">
        <f t="shared" si="14"/>
        <v>83226</v>
      </c>
      <c r="J44" s="24" t="s">
        <v>62</v>
      </c>
      <c r="K44" s="7">
        <v>1390026983</v>
      </c>
      <c r="L44" s="18"/>
      <c r="M44" s="1"/>
    </row>
    <row r="45" spans="1:13" ht="16.5" x14ac:dyDescent="0.3">
      <c r="A45" s="7">
        <f>+A44+1</f>
        <v>3</v>
      </c>
      <c r="B45" s="22" t="s">
        <v>65</v>
      </c>
      <c r="C45" s="91" t="s">
        <v>66</v>
      </c>
      <c r="D45" s="50">
        <v>2</v>
      </c>
      <c r="E45" s="10">
        <v>84.4</v>
      </c>
      <c r="F45" s="10">
        <f t="shared" si="0"/>
        <v>168.8</v>
      </c>
      <c r="G45" s="10"/>
      <c r="H45" s="13">
        <f t="shared" si="13"/>
        <v>46420</v>
      </c>
      <c r="I45" s="13">
        <f t="shared" si="14"/>
        <v>92840</v>
      </c>
      <c r="J45" s="51" t="s">
        <v>67</v>
      </c>
      <c r="K45" s="7">
        <v>1390026983</v>
      </c>
      <c r="L45" s="18"/>
      <c r="M45" s="1"/>
    </row>
    <row r="46" spans="1:13" ht="16.5" x14ac:dyDescent="0.2">
      <c r="A46" s="7">
        <f t="shared" ref="A46:A67" si="15">+A45+1</f>
        <v>4</v>
      </c>
      <c r="B46" s="19" t="s">
        <v>74</v>
      </c>
      <c r="C46" s="90" t="s">
        <v>75</v>
      </c>
      <c r="D46" s="50">
        <v>4</v>
      </c>
      <c r="E46" s="10">
        <v>211</v>
      </c>
      <c r="F46" s="10">
        <f t="shared" si="0"/>
        <v>844</v>
      </c>
      <c r="G46" s="10"/>
      <c r="H46" s="13">
        <f t="shared" si="13"/>
        <v>116050</v>
      </c>
      <c r="I46" s="13">
        <f t="shared" si="14"/>
        <v>464200</v>
      </c>
      <c r="J46" s="61" t="s">
        <v>76</v>
      </c>
      <c r="K46" s="7">
        <v>1390030670</v>
      </c>
      <c r="L46" s="18"/>
      <c r="M46" s="1"/>
    </row>
    <row r="47" spans="1:13" ht="16.5" x14ac:dyDescent="0.25">
      <c r="A47" s="7">
        <f t="shared" si="15"/>
        <v>5</v>
      </c>
      <c r="B47" s="19" t="s">
        <v>74</v>
      </c>
      <c r="C47" s="86" t="s">
        <v>77</v>
      </c>
      <c r="D47" s="50">
        <v>2</v>
      </c>
      <c r="E47" s="10">
        <v>75.33</v>
      </c>
      <c r="F47" s="10">
        <f t="shared" si="0"/>
        <v>150.66</v>
      </c>
      <c r="G47" s="10"/>
      <c r="H47" s="13">
        <f t="shared" si="13"/>
        <v>41431.5</v>
      </c>
      <c r="I47" s="13">
        <f t="shared" si="14"/>
        <v>82863</v>
      </c>
      <c r="J47" s="62" t="s">
        <v>76</v>
      </c>
      <c r="K47" s="7">
        <v>1390030670</v>
      </c>
      <c r="L47" s="18"/>
      <c r="M47" s="1"/>
    </row>
    <row r="48" spans="1:13" ht="16.5" x14ac:dyDescent="0.25">
      <c r="A48" s="7">
        <f t="shared" si="15"/>
        <v>6</v>
      </c>
      <c r="B48" s="14" t="s">
        <v>78</v>
      </c>
      <c r="C48" s="86" t="s">
        <v>79</v>
      </c>
      <c r="D48" s="50">
        <v>2</v>
      </c>
      <c r="E48" s="10">
        <v>272</v>
      </c>
      <c r="F48" s="10">
        <f t="shared" si="0"/>
        <v>544</v>
      </c>
      <c r="G48" s="10"/>
      <c r="H48" s="13">
        <f t="shared" si="13"/>
        <v>149600</v>
      </c>
      <c r="I48" s="13">
        <f t="shared" si="14"/>
        <v>299200</v>
      </c>
      <c r="J48" s="62" t="s">
        <v>76</v>
      </c>
      <c r="K48" s="7">
        <v>1390030670</v>
      </c>
      <c r="L48" s="18"/>
      <c r="M48" s="1"/>
    </row>
    <row r="49" spans="1:13" ht="16.5" x14ac:dyDescent="0.25">
      <c r="A49" s="7">
        <f t="shared" si="15"/>
        <v>7</v>
      </c>
      <c r="B49" s="14" t="s">
        <v>80</v>
      </c>
      <c r="C49" s="86" t="s">
        <v>81</v>
      </c>
      <c r="D49" s="50">
        <v>2</v>
      </c>
      <c r="E49" s="10">
        <v>138</v>
      </c>
      <c r="F49" s="10">
        <f t="shared" si="0"/>
        <v>276</v>
      </c>
      <c r="G49" s="10"/>
      <c r="H49" s="13">
        <f t="shared" si="13"/>
        <v>75900</v>
      </c>
      <c r="I49" s="13">
        <f t="shared" si="14"/>
        <v>151800</v>
      </c>
      <c r="J49" s="62" t="s">
        <v>76</v>
      </c>
      <c r="K49" s="7">
        <v>1390030670</v>
      </c>
      <c r="L49" s="18"/>
      <c r="M49" s="1"/>
    </row>
    <row r="50" spans="1:13" ht="16.5" x14ac:dyDescent="0.25">
      <c r="A50" s="7">
        <f t="shared" si="15"/>
        <v>8</v>
      </c>
      <c r="B50" s="3" t="s">
        <v>82</v>
      </c>
      <c r="C50" s="6" t="s">
        <v>83</v>
      </c>
      <c r="D50" s="50">
        <v>2</v>
      </c>
      <c r="E50" s="10">
        <v>46.68</v>
      </c>
      <c r="F50" s="10">
        <f t="shared" si="0"/>
        <v>93.36</v>
      </c>
      <c r="G50" s="10"/>
      <c r="H50" s="13">
        <f t="shared" si="13"/>
        <v>25674</v>
      </c>
      <c r="I50" s="13">
        <f t="shared" si="14"/>
        <v>51348</v>
      </c>
      <c r="J50" s="12" t="s">
        <v>76</v>
      </c>
      <c r="K50" s="7">
        <v>1390030670</v>
      </c>
      <c r="L50" s="18"/>
      <c r="M50" s="1"/>
    </row>
    <row r="51" spans="1:13" ht="16.5" x14ac:dyDescent="0.25">
      <c r="A51" s="7">
        <f t="shared" si="15"/>
        <v>9</v>
      </c>
      <c r="B51" s="3" t="s">
        <v>84</v>
      </c>
      <c r="C51" s="6" t="s">
        <v>85</v>
      </c>
      <c r="D51" s="50">
        <v>4</v>
      </c>
      <c r="E51" s="10">
        <v>47</v>
      </c>
      <c r="F51" s="10">
        <f t="shared" si="0"/>
        <v>188</v>
      </c>
      <c r="G51" s="10"/>
      <c r="H51" s="13">
        <f t="shared" si="13"/>
        <v>25850</v>
      </c>
      <c r="I51" s="13">
        <f t="shared" si="14"/>
        <v>103400</v>
      </c>
      <c r="J51" s="12" t="s">
        <v>76</v>
      </c>
      <c r="K51" s="7">
        <v>1390030670</v>
      </c>
      <c r="L51" s="18"/>
      <c r="M51" s="1"/>
    </row>
    <row r="52" spans="1:13" ht="16.5" x14ac:dyDescent="0.25">
      <c r="A52" s="7">
        <f t="shared" si="15"/>
        <v>10</v>
      </c>
      <c r="B52" s="3" t="s">
        <v>84</v>
      </c>
      <c r="C52" s="6" t="s">
        <v>85</v>
      </c>
      <c r="D52" s="50">
        <v>2</v>
      </c>
      <c r="E52" s="10">
        <v>47</v>
      </c>
      <c r="F52" s="10">
        <f t="shared" si="0"/>
        <v>94</v>
      </c>
      <c r="G52" s="10"/>
      <c r="H52" s="13">
        <f t="shared" si="13"/>
        <v>25850</v>
      </c>
      <c r="I52" s="13">
        <f t="shared" si="14"/>
        <v>51700</v>
      </c>
      <c r="J52" s="12" t="s">
        <v>76</v>
      </c>
      <c r="K52" s="7">
        <v>1390030670</v>
      </c>
      <c r="L52" s="18"/>
      <c r="M52" s="1"/>
    </row>
    <row r="53" spans="1:13" ht="16.5" x14ac:dyDescent="0.25">
      <c r="A53" s="7">
        <f t="shared" si="15"/>
        <v>11</v>
      </c>
      <c r="B53" s="3" t="s">
        <v>86</v>
      </c>
      <c r="C53" s="6" t="s">
        <v>87</v>
      </c>
      <c r="D53" s="50">
        <v>1</v>
      </c>
      <c r="E53" s="10">
        <v>152.05000000000001</v>
      </c>
      <c r="F53" s="10">
        <f t="shared" si="0"/>
        <v>152.05000000000001</v>
      </c>
      <c r="G53" s="10"/>
      <c r="H53" s="13">
        <f t="shared" si="13"/>
        <v>83627.5</v>
      </c>
      <c r="I53" s="13">
        <f t="shared" si="14"/>
        <v>83627.5</v>
      </c>
      <c r="J53" s="12" t="s">
        <v>88</v>
      </c>
      <c r="K53" s="7">
        <v>1390030669</v>
      </c>
      <c r="L53" s="18"/>
      <c r="M53" s="1"/>
    </row>
    <row r="54" spans="1:13" ht="16.5" x14ac:dyDescent="0.2">
      <c r="A54" s="7">
        <f t="shared" si="15"/>
        <v>12</v>
      </c>
      <c r="B54" s="19" t="s">
        <v>72</v>
      </c>
      <c r="C54" s="87" t="s">
        <v>73</v>
      </c>
      <c r="D54" s="50">
        <v>48</v>
      </c>
      <c r="E54" s="10">
        <v>23.77</v>
      </c>
      <c r="F54" s="10">
        <f>D54*E54</f>
        <v>1140.96</v>
      </c>
      <c r="G54" s="10"/>
      <c r="H54" s="13">
        <f>+E54*$H$3</f>
        <v>13073.5</v>
      </c>
      <c r="I54" s="13">
        <f>+H54*D54</f>
        <v>627528</v>
      </c>
      <c r="J54" s="12" t="s">
        <v>12</v>
      </c>
      <c r="K54" s="7">
        <v>1390026985</v>
      </c>
      <c r="L54" s="18">
        <f>SUM(F54:F54)</f>
        <v>1140.96</v>
      </c>
      <c r="M54" s="1"/>
    </row>
    <row r="55" spans="1:13" ht="16.5" x14ac:dyDescent="0.25">
      <c r="A55" s="7">
        <f t="shared" si="15"/>
        <v>13</v>
      </c>
      <c r="B55" s="3" t="s">
        <v>72</v>
      </c>
      <c r="C55" s="6" t="s">
        <v>73</v>
      </c>
      <c r="D55" s="50">
        <v>87</v>
      </c>
      <c r="E55" s="10">
        <v>23.77</v>
      </c>
      <c r="F55" s="10">
        <f t="shared" si="0"/>
        <v>2067.9899999999998</v>
      </c>
      <c r="G55" s="10"/>
      <c r="H55" s="13">
        <f>+E55*$H$3</f>
        <v>13073.5</v>
      </c>
      <c r="I55" s="13">
        <f t="shared" si="14"/>
        <v>1137394.5</v>
      </c>
      <c r="J55" s="12" t="s">
        <v>12</v>
      </c>
      <c r="K55" s="7">
        <v>1390030672</v>
      </c>
      <c r="L55" s="18"/>
      <c r="M55" s="1"/>
    </row>
    <row r="56" spans="1:13" ht="16.5" x14ac:dyDescent="0.25">
      <c r="A56" s="7">
        <f t="shared" si="15"/>
        <v>14</v>
      </c>
      <c r="B56" s="3" t="s">
        <v>68</v>
      </c>
      <c r="C56" s="6" t="s">
        <v>69</v>
      </c>
      <c r="D56" s="50">
        <v>20</v>
      </c>
      <c r="E56" s="10">
        <v>12.61</v>
      </c>
      <c r="F56" s="10">
        <f>D56*E56</f>
        <v>252.2</v>
      </c>
      <c r="G56" s="10"/>
      <c r="H56" s="13">
        <f>+E56*$H$3</f>
        <v>6935.5</v>
      </c>
      <c r="I56" s="13">
        <f>+H56*D56</f>
        <v>138710</v>
      </c>
      <c r="J56" s="12" t="s">
        <v>12</v>
      </c>
      <c r="K56" s="7">
        <v>1390026985</v>
      </c>
      <c r="L56" s="18"/>
      <c r="M56" s="1"/>
    </row>
    <row r="57" spans="1:13" ht="16.5" x14ac:dyDescent="0.25">
      <c r="A57" s="7">
        <f t="shared" si="15"/>
        <v>15</v>
      </c>
      <c r="B57" s="3" t="s">
        <v>70</v>
      </c>
      <c r="C57" s="6" t="s">
        <v>71</v>
      </c>
      <c r="D57" s="50">
        <v>80</v>
      </c>
      <c r="E57" s="10">
        <v>9.2200000000000006</v>
      </c>
      <c r="F57" s="10">
        <f>D57*E57</f>
        <v>737.6</v>
      </c>
      <c r="G57" s="10"/>
      <c r="H57" s="13">
        <f>+E57*$H$3</f>
        <v>5071</v>
      </c>
      <c r="I57" s="13">
        <f>+H57*D57</f>
        <v>405680</v>
      </c>
      <c r="J57" s="12" t="s">
        <v>12</v>
      </c>
      <c r="K57" s="7">
        <v>1390026985</v>
      </c>
      <c r="L57" s="18"/>
      <c r="M57" s="1"/>
    </row>
    <row r="58" spans="1:13" ht="16.5" x14ac:dyDescent="0.25">
      <c r="A58" s="7">
        <f t="shared" si="15"/>
        <v>16</v>
      </c>
      <c r="B58" s="3" t="s">
        <v>70</v>
      </c>
      <c r="C58" s="6" t="s">
        <v>89</v>
      </c>
      <c r="D58" s="50">
        <v>50</v>
      </c>
      <c r="E58" s="10">
        <v>21.34</v>
      </c>
      <c r="F58" s="10">
        <f>D58*E58</f>
        <v>1067</v>
      </c>
      <c r="G58" s="10"/>
      <c r="H58" s="13">
        <f>+E58*$H$3</f>
        <v>11737</v>
      </c>
      <c r="I58" s="13">
        <f>+H58*D58</f>
        <v>586850</v>
      </c>
      <c r="J58" s="12" t="s">
        <v>12</v>
      </c>
      <c r="K58" s="7">
        <v>1390030672</v>
      </c>
      <c r="L58" s="18"/>
      <c r="M58" s="1"/>
    </row>
    <row r="59" spans="1:13" ht="16.5" x14ac:dyDescent="0.25">
      <c r="A59" s="7">
        <f t="shared" si="15"/>
        <v>17</v>
      </c>
      <c r="B59" s="3" t="s">
        <v>90</v>
      </c>
      <c r="C59" s="6" t="s">
        <v>91</v>
      </c>
      <c r="D59" s="50">
        <v>26</v>
      </c>
      <c r="E59" s="10">
        <v>0.53</v>
      </c>
      <c r="F59" s="10">
        <f t="shared" si="0"/>
        <v>13.780000000000001</v>
      </c>
      <c r="G59" s="10"/>
      <c r="H59" s="13">
        <f t="shared" si="13"/>
        <v>291.5</v>
      </c>
      <c r="I59" s="13">
        <f t="shared" si="14"/>
        <v>7579</v>
      </c>
      <c r="J59" s="12" t="s">
        <v>12</v>
      </c>
      <c r="K59" s="7">
        <v>1390030672</v>
      </c>
      <c r="L59" s="18"/>
      <c r="M59" s="1"/>
    </row>
    <row r="60" spans="1:13" ht="16.5" x14ac:dyDescent="0.25">
      <c r="A60" s="7">
        <f t="shared" si="15"/>
        <v>18</v>
      </c>
      <c r="B60" s="3" t="s">
        <v>92</v>
      </c>
      <c r="C60" s="6" t="s">
        <v>93</v>
      </c>
      <c r="D60" s="50">
        <v>48</v>
      </c>
      <c r="E60" s="10">
        <v>16.489999999999998</v>
      </c>
      <c r="F60" s="10">
        <f t="shared" si="0"/>
        <v>791.52</v>
      </c>
      <c r="G60" s="10"/>
      <c r="H60" s="13">
        <f t="shared" si="13"/>
        <v>9069.5</v>
      </c>
      <c r="I60" s="13">
        <f t="shared" si="14"/>
        <v>435336</v>
      </c>
      <c r="J60" s="12" t="s">
        <v>12</v>
      </c>
      <c r="K60" s="7">
        <v>1390030672</v>
      </c>
      <c r="L60" s="18"/>
      <c r="M60" s="1"/>
    </row>
    <row r="61" spans="1:13" ht="16.5" x14ac:dyDescent="0.25">
      <c r="A61" s="7">
        <f t="shared" si="15"/>
        <v>19</v>
      </c>
      <c r="B61" s="3" t="s">
        <v>94</v>
      </c>
      <c r="C61" s="6" t="s">
        <v>95</v>
      </c>
      <c r="D61" s="50">
        <v>48</v>
      </c>
      <c r="E61" s="10">
        <v>14.55</v>
      </c>
      <c r="F61" s="10">
        <f t="shared" si="0"/>
        <v>698.40000000000009</v>
      </c>
      <c r="G61" s="10"/>
      <c r="H61" s="13">
        <f t="shared" si="13"/>
        <v>8002.5</v>
      </c>
      <c r="I61" s="13">
        <f t="shared" si="14"/>
        <v>384120</v>
      </c>
      <c r="J61" s="12" t="s">
        <v>12</v>
      </c>
      <c r="K61" s="7">
        <v>1390030672</v>
      </c>
      <c r="L61" s="18"/>
      <c r="M61" s="1"/>
    </row>
    <row r="62" spans="1:13" ht="16.5" x14ac:dyDescent="0.25">
      <c r="A62" s="7">
        <f t="shared" si="15"/>
        <v>20</v>
      </c>
      <c r="B62" s="3" t="s">
        <v>96</v>
      </c>
      <c r="C62" s="6" t="s">
        <v>97</v>
      </c>
      <c r="D62" s="50">
        <v>48</v>
      </c>
      <c r="E62" s="10">
        <v>12.61</v>
      </c>
      <c r="F62" s="10">
        <f t="shared" si="0"/>
        <v>605.28</v>
      </c>
      <c r="G62" s="10"/>
      <c r="H62" s="13">
        <f t="shared" si="13"/>
        <v>6935.5</v>
      </c>
      <c r="I62" s="13">
        <f t="shared" si="14"/>
        <v>332904</v>
      </c>
      <c r="J62" s="12" t="s">
        <v>98</v>
      </c>
      <c r="K62" s="7">
        <v>1390030672</v>
      </c>
      <c r="L62" s="18"/>
      <c r="M62" s="1"/>
    </row>
    <row r="63" spans="1:13" ht="16.5" x14ac:dyDescent="0.25">
      <c r="A63" s="7">
        <f t="shared" si="15"/>
        <v>21</v>
      </c>
      <c r="B63" s="3" t="s">
        <v>99</v>
      </c>
      <c r="C63" s="6" t="s">
        <v>100</v>
      </c>
      <c r="D63" s="50">
        <v>24</v>
      </c>
      <c r="E63" s="10">
        <v>25.61</v>
      </c>
      <c r="F63" s="10">
        <f t="shared" si="0"/>
        <v>614.64</v>
      </c>
      <c r="G63" s="10"/>
      <c r="H63" s="13">
        <f t="shared" si="13"/>
        <v>14085.5</v>
      </c>
      <c r="I63" s="13">
        <f t="shared" si="14"/>
        <v>338052</v>
      </c>
      <c r="J63" s="12" t="s">
        <v>101</v>
      </c>
      <c r="K63" s="7">
        <v>1390030671</v>
      </c>
      <c r="L63" s="18"/>
      <c r="M63" s="1"/>
    </row>
    <row r="64" spans="1:13" ht="16.5" x14ac:dyDescent="0.25">
      <c r="A64" s="7">
        <f t="shared" si="15"/>
        <v>22</v>
      </c>
      <c r="B64" s="3" t="s">
        <v>102</v>
      </c>
      <c r="C64" s="6" t="s">
        <v>103</v>
      </c>
      <c r="D64" s="50">
        <v>1</v>
      </c>
      <c r="E64" s="10">
        <v>112.57</v>
      </c>
      <c r="F64" s="10">
        <f t="shared" si="0"/>
        <v>112.57</v>
      </c>
      <c r="G64" s="10"/>
      <c r="H64" s="13">
        <f t="shared" si="13"/>
        <v>61913.499999999993</v>
      </c>
      <c r="I64" s="13">
        <f t="shared" si="14"/>
        <v>61913.499999999993</v>
      </c>
      <c r="J64" s="12" t="s">
        <v>88</v>
      </c>
      <c r="K64" s="7">
        <v>1390030671</v>
      </c>
      <c r="L64" s="18"/>
      <c r="M64" s="1"/>
    </row>
    <row r="65" spans="1:13" ht="16.5" x14ac:dyDescent="0.25">
      <c r="A65" s="7">
        <f t="shared" si="15"/>
        <v>23</v>
      </c>
      <c r="B65" s="3" t="s">
        <v>104</v>
      </c>
      <c r="C65" s="6" t="s">
        <v>105</v>
      </c>
      <c r="D65" s="50">
        <v>20</v>
      </c>
      <c r="E65" s="10">
        <v>34.24</v>
      </c>
      <c r="F65" s="10">
        <f t="shared" si="0"/>
        <v>684.80000000000007</v>
      </c>
      <c r="G65" s="10"/>
      <c r="H65" s="13">
        <f t="shared" si="13"/>
        <v>18832</v>
      </c>
      <c r="I65" s="13">
        <f t="shared" si="14"/>
        <v>376640</v>
      </c>
      <c r="J65" s="12" t="s">
        <v>106</v>
      </c>
      <c r="K65" s="7">
        <v>1390030671</v>
      </c>
      <c r="L65" s="18"/>
      <c r="M65" s="1"/>
    </row>
    <row r="66" spans="1:13" ht="16.5" x14ac:dyDescent="0.25">
      <c r="A66" s="7">
        <f t="shared" si="15"/>
        <v>24</v>
      </c>
      <c r="B66" s="3" t="s">
        <v>107</v>
      </c>
      <c r="C66" s="6" t="s">
        <v>108</v>
      </c>
      <c r="D66" s="50">
        <v>24</v>
      </c>
      <c r="E66" s="10">
        <v>46.84</v>
      </c>
      <c r="F66" s="10">
        <f t="shared" si="0"/>
        <v>1124.1600000000001</v>
      </c>
      <c r="G66" s="10"/>
      <c r="H66" s="13">
        <f t="shared" si="13"/>
        <v>25762.000000000004</v>
      </c>
      <c r="I66" s="13">
        <f t="shared" si="14"/>
        <v>618288.00000000012</v>
      </c>
      <c r="J66" s="12" t="s">
        <v>12</v>
      </c>
      <c r="K66" s="7">
        <v>1390030671</v>
      </c>
      <c r="L66" s="18"/>
      <c r="M66" s="1"/>
    </row>
    <row r="67" spans="1:13" ht="16.5" x14ac:dyDescent="0.25">
      <c r="A67" s="7">
        <f t="shared" si="15"/>
        <v>25</v>
      </c>
      <c r="B67" s="3" t="s">
        <v>109</v>
      </c>
      <c r="C67" s="6" t="s">
        <v>110</v>
      </c>
      <c r="D67" s="50">
        <v>1</v>
      </c>
      <c r="E67" s="10">
        <v>124.84</v>
      </c>
      <c r="F67" s="10">
        <f t="shared" si="0"/>
        <v>124.84</v>
      </c>
      <c r="G67" s="10"/>
      <c r="H67" s="13">
        <f t="shared" si="13"/>
        <v>68662</v>
      </c>
      <c r="I67" s="13">
        <f t="shared" si="14"/>
        <v>68662</v>
      </c>
      <c r="J67" s="12" t="s">
        <v>88</v>
      </c>
      <c r="K67" s="7">
        <v>1390030671</v>
      </c>
      <c r="L67" s="18"/>
      <c r="M67" s="1"/>
    </row>
    <row r="68" spans="1:13" ht="16.5" x14ac:dyDescent="0.25">
      <c r="A68" s="7">
        <v>26</v>
      </c>
      <c r="B68" s="3" t="s">
        <v>249</v>
      </c>
      <c r="C68" s="88" t="s">
        <v>248</v>
      </c>
      <c r="D68" s="50">
        <v>3</v>
      </c>
      <c r="E68" s="10">
        <v>291.29000000000002</v>
      </c>
      <c r="F68" s="10">
        <f t="shared" si="0"/>
        <v>873.87000000000012</v>
      </c>
      <c r="G68" s="10"/>
      <c r="H68" s="13">
        <f t="shared" si="13"/>
        <v>160209.5</v>
      </c>
      <c r="I68" s="13">
        <f t="shared" si="14"/>
        <v>480628.5</v>
      </c>
      <c r="J68" s="89" t="s">
        <v>250</v>
      </c>
      <c r="K68" s="7"/>
      <c r="L68" s="18"/>
      <c r="M68" s="1"/>
    </row>
    <row r="69" spans="1:13" ht="16.5" x14ac:dyDescent="0.25">
      <c r="A69" s="7"/>
      <c r="B69" s="14"/>
      <c r="C69" s="23"/>
      <c r="D69" s="50"/>
      <c r="E69" s="10"/>
      <c r="F69" s="32">
        <f>SUM(F43:F68)</f>
        <v>13878.32</v>
      </c>
      <c r="G69" s="32"/>
      <c r="H69" s="32">
        <f>SUM(H43:H68)</f>
        <v>1077010</v>
      </c>
      <c r="I69" s="32">
        <f>SUM(I43:I68)</f>
        <v>7633076</v>
      </c>
      <c r="J69" s="21"/>
      <c r="K69" s="7"/>
      <c r="L69" s="18"/>
      <c r="M69" s="1"/>
    </row>
    <row r="70" spans="1:13" ht="16.5" x14ac:dyDescent="0.25">
      <c r="A70" s="7"/>
      <c r="B70" s="3"/>
      <c r="C70" s="7"/>
      <c r="D70" s="10"/>
      <c r="E70" s="10"/>
      <c r="F70" s="10"/>
      <c r="G70" s="10"/>
      <c r="H70" s="10"/>
      <c r="I70" s="10"/>
      <c r="J70" s="7"/>
      <c r="K70" s="7"/>
      <c r="L70" s="17"/>
    </row>
    <row r="71" spans="1:13" ht="16.5" x14ac:dyDescent="0.25">
      <c r="A71" s="27"/>
      <c r="B71" s="92" t="s">
        <v>111</v>
      </c>
      <c r="C71" s="27"/>
      <c r="D71" s="29"/>
      <c r="E71" s="29"/>
      <c r="F71" s="29"/>
      <c r="G71" s="29"/>
      <c r="H71" s="29"/>
      <c r="I71" s="29"/>
      <c r="J71" s="27"/>
      <c r="K71" s="27"/>
      <c r="L71" s="17"/>
    </row>
    <row r="72" spans="1:13" ht="16.5" x14ac:dyDescent="0.25">
      <c r="A72" s="7">
        <f t="shared" si="1"/>
        <v>1</v>
      </c>
      <c r="B72" s="3" t="s">
        <v>112</v>
      </c>
      <c r="C72" s="7">
        <v>94034010</v>
      </c>
      <c r="D72" s="10">
        <v>1</v>
      </c>
      <c r="E72" s="10">
        <f>3729.32+20.25</f>
        <v>3749.57</v>
      </c>
      <c r="F72" s="10">
        <f t="shared" si="0"/>
        <v>3749.57</v>
      </c>
      <c r="G72" s="10"/>
      <c r="H72" s="13">
        <f t="shared" ref="H72:H83" si="16">+E72*$H$3</f>
        <v>2062263.5</v>
      </c>
      <c r="I72" s="13">
        <f t="shared" ref="I72:I83" si="17">+H72*D72</f>
        <v>2062263.5</v>
      </c>
      <c r="J72" s="7" t="s">
        <v>113</v>
      </c>
      <c r="K72" s="7" t="s">
        <v>114</v>
      </c>
      <c r="L72" s="97">
        <f>SUM(F72:F83)</f>
        <v>13218.27</v>
      </c>
    </row>
    <row r="73" spans="1:13" ht="16.5" x14ac:dyDescent="0.25">
      <c r="A73" s="7">
        <f t="shared" si="1"/>
        <v>2</v>
      </c>
      <c r="B73" s="3" t="s">
        <v>115</v>
      </c>
      <c r="C73" s="7">
        <v>73241000</v>
      </c>
      <c r="D73" s="10">
        <v>1</v>
      </c>
      <c r="E73" s="10">
        <v>131.25</v>
      </c>
      <c r="F73" s="10">
        <f t="shared" si="0"/>
        <v>131.25</v>
      </c>
      <c r="G73" s="10"/>
      <c r="H73" s="13">
        <f t="shared" si="16"/>
        <v>72187.5</v>
      </c>
      <c r="I73" s="13">
        <f t="shared" si="17"/>
        <v>72187.5</v>
      </c>
      <c r="J73" s="7" t="s">
        <v>113</v>
      </c>
      <c r="K73" s="7" t="s">
        <v>114</v>
      </c>
      <c r="L73" s="98"/>
    </row>
    <row r="74" spans="1:13" ht="16.5" x14ac:dyDescent="0.25">
      <c r="A74" s="7">
        <f t="shared" si="1"/>
        <v>3</v>
      </c>
      <c r="B74" s="3" t="s">
        <v>116</v>
      </c>
      <c r="C74" s="7">
        <v>85166080</v>
      </c>
      <c r="D74" s="10">
        <v>1</v>
      </c>
      <c r="E74" s="10">
        <v>217.5</v>
      </c>
      <c r="F74" s="10">
        <f t="shared" si="0"/>
        <v>217.5</v>
      </c>
      <c r="G74" s="10"/>
      <c r="H74" s="13">
        <f t="shared" si="16"/>
        <v>119625</v>
      </c>
      <c r="I74" s="13">
        <f t="shared" si="17"/>
        <v>119625</v>
      </c>
      <c r="J74" s="7" t="s">
        <v>113</v>
      </c>
      <c r="K74" s="7" t="s">
        <v>114</v>
      </c>
      <c r="L74" s="98"/>
    </row>
    <row r="75" spans="1:13" ht="16.5" x14ac:dyDescent="0.25">
      <c r="A75" s="7">
        <f t="shared" si="1"/>
        <v>4</v>
      </c>
      <c r="B75" s="3" t="s">
        <v>117</v>
      </c>
      <c r="C75" s="7">
        <v>85165000</v>
      </c>
      <c r="D75" s="10">
        <v>1</v>
      </c>
      <c r="E75" s="10">
        <v>205.5</v>
      </c>
      <c r="F75" s="10">
        <f t="shared" si="0"/>
        <v>205.5</v>
      </c>
      <c r="G75" s="10"/>
      <c r="H75" s="13">
        <f t="shared" si="16"/>
        <v>113025</v>
      </c>
      <c r="I75" s="13">
        <f t="shared" si="17"/>
        <v>113025</v>
      </c>
      <c r="J75" s="7" t="s">
        <v>113</v>
      </c>
      <c r="K75" s="7" t="s">
        <v>114</v>
      </c>
      <c r="L75" s="98"/>
    </row>
    <row r="76" spans="1:13" ht="16.5" x14ac:dyDescent="0.25">
      <c r="A76" s="7">
        <f t="shared" si="1"/>
        <v>5</v>
      </c>
      <c r="B76" s="3" t="s">
        <v>118</v>
      </c>
      <c r="C76" s="7">
        <v>84146000</v>
      </c>
      <c r="D76" s="10">
        <v>1</v>
      </c>
      <c r="E76" s="10">
        <v>317.98</v>
      </c>
      <c r="F76" s="10">
        <f t="shared" si="0"/>
        <v>317.98</v>
      </c>
      <c r="G76" s="10"/>
      <c r="H76" s="13">
        <f t="shared" si="16"/>
        <v>174889</v>
      </c>
      <c r="I76" s="13">
        <f t="shared" si="17"/>
        <v>174889</v>
      </c>
      <c r="J76" s="7" t="s">
        <v>113</v>
      </c>
      <c r="K76" s="7" t="s">
        <v>114</v>
      </c>
      <c r="L76" s="98"/>
    </row>
    <row r="77" spans="1:13" ht="16.5" x14ac:dyDescent="0.25">
      <c r="A77" s="7">
        <v>6</v>
      </c>
      <c r="B77" s="3" t="s">
        <v>119</v>
      </c>
      <c r="C77" s="7">
        <v>84221100</v>
      </c>
      <c r="D77" s="10">
        <v>1</v>
      </c>
      <c r="E77" s="10">
        <v>287.25</v>
      </c>
      <c r="F77" s="10">
        <f t="shared" si="0"/>
        <v>287.25</v>
      </c>
      <c r="G77" s="10"/>
      <c r="H77" s="13">
        <f t="shared" si="16"/>
        <v>157987.5</v>
      </c>
      <c r="I77" s="13">
        <f t="shared" si="17"/>
        <v>157987.5</v>
      </c>
      <c r="J77" s="7" t="s">
        <v>113</v>
      </c>
      <c r="K77" s="7" t="s">
        <v>114</v>
      </c>
      <c r="L77" s="98"/>
    </row>
    <row r="78" spans="1:13" ht="16.5" x14ac:dyDescent="0.25">
      <c r="A78" s="7">
        <v>7</v>
      </c>
      <c r="B78" s="3" t="s">
        <v>120</v>
      </c>
      <c r="C78" s="7">
        <v>39269050</v>
      </c>
      <c r="D78" s="10">
        <v>1</v>
      </c>
      <c r="E78" s="10">
        <v>30</v>
      </c>
      <c r="F78" s="10">
        <f t="shared" si="0"/>
        <v>30</v>
      </c>
      <c r="G78" s="10"/>
      <c r="H78" s="13">
        <f t="shared" si="16"/>
        <v>16500</v>
      </c>
      <c r="I78" s="13">
        <f t="shared" si="17"/>
        <v>16500</v>
      </c>
      <c r="J78" s="7" t="s">
        <v>113</v>
      </c>
      <c r="K78" s="7" t="s">
        <v>114</v>
      </c>
      <c r="L78" s="98"/>
    </row>
    <row r="79" spans="1:13" ht="16.5" x14ac:dyDescent="0.3">
      <c r="A79" s="7">
        <v>8</v>
      </c>
      <c r="B79" s="3" t="s">
        <v>121</v>
      </c>
      <c r="C79" s="7">
        <v>85166050</v>
      </c>
      <c r="D79" s="31">
        <v>1</v>
      </c>
      <c r="E79" s="31">
        <v>291</v>
      </c>
      <c r="F79" s="10">
        <f t="shared" si="0"/>
        <v>291</v>
      </c>
      <c r="G79" s="10"/>
      <c r="H79" s="13">
        <f t="shared" si="16"/>
        <v>160050</v>
      </c>
      <c r="I79" s="13">
        <f t="shared" si="17"/>
        <v>160050</v>
      </c>
      <c r="J79" s="7" t="s">
        <v>113</v>
      </c>
      <c r="K79" s="7" t="s">
        <v>114</v>
      </c>
      <c r="L79" s="98"/>
    </row>
    <row r="80" spans="1:13" ht="16.5" x14ac:dyDescent="0.3">
      <c r="A80" s="7">
        <v>9</v>
      </c>
      <c r="B80" s="3" t="s">
        <v>112</v>
      </c>
      <c r="C80" s="7">
        <v>94034010</v>
      </c>
      <c r="D80" s="31">
        <v>1</v>
      </c>
      <c r="E80" s="31">
        <v>6576.72</v>
      </c>
      <c r="F80" s="10">
        <f t="shared" si="0"/>
        <v>6576.72</v>
      </c>
      <c r="G80" s="10"/>
      <c r="H80" s="13">
        <f t="shared" si="16"/>
        <v>3617196</v>
      </c>
      <c r="I80" s="13">
        <f t="shared" si="17"/>
        <v>3617196</v>
      </c>
      <c r="J80" s="7" t="s">
        <v>122</v>
      </c>
      <c r="K80" s="7" t="s">
        <v>123</v>
      </c>
      <c r="L80" s="98"/>
    </row>
    <row r="81" spans="1:12" ht="16.5" x14ac:dyDescent="0.3">
      <c r="A81" s="7"/>
      <c r="B81" s="3" t="s">
        <v>124</v>
      </c>
      <c r="C81" s="7">
        <v>84182159</v>
      </c>
      <c r="D81" s="31">
        <v>1</v>
      </c>
      <c r="E81" s="31">
        <v>639</v>
      </c>
      <c r="F81" s="10">
        <f t="shared" si="0"/>
        <v>639</v>
      </c>
      <c r="G81" s="10"/>
      <c r="H81" s="13">
        <f t="shared" si="16"/>
        <v>351450</v>
      </c>
      <c r="I81" s="13">
        <f t="shared" si="17"/>
        <v>351450</v>
      </c>
      <c r="J81" s="7" t="s">
        <v>122</v>
      </c>
      <c r="K81" s="7" t="s">
        <v>125</v>
      </c>
      <c r="L81" s="98"/>
    </row>
    <row r="82" spans="1:12" ht="16.5" x14ac:dyDescent="0.3">
      <c r="A82" s="7"/>
      <c r="B82" s="3" t="s">
        <v>119</v>
      </c>
      <c r="C82" s="7">
        <v>84221100</v>
      </c>
      <c r="D82" s="31">
        <v>1</v>
      </c>
      <c r="E82" s="31">
        <v>311.25</v>
      </c>
      <c r="F82" s="10">
        <f t="shared" si="0"/>
        <v>311.25</v>
      </c>
      <c r="G82" s="10"/>
      <c r="H82" s="13">
        <f t="shared" si="16"/>
        <v>171187.5</v>
      </c>
      <c r="I82" s="13">
        <f t="shared" si="17"/>
        <v>171187.5</v>
      </c>
      <c r="J82" s="7" t="s">
        <v>122</v>
      </c>
      <c r="K82" s="7" t="s">
        <v>126</v>
      </c>
      <c r="L82" s="98"/>
    </row>
    <row r="83" spans="1:12" ht="16.5" x14ac:dyDescent="0.3">
      <c r="A83" s="7"/>
      <c r="B83" s="3" t="s">
        <v>120</v>
      </c>
      <c r="C83" s="7">
        <v>73239900</v>
      </c>
      <c r="D83" s="31">
        <v>1</v>
      </c>
      <c r="E83" s="31">
        <v>461.25</v>
      </c>
      <c r="F83" s="10">
        <f t="shared" si="0"/>
        <v>461.25</v>
      </c>
      <c r="G83" s="10"/>
      <c r="H83" s="13">
        <f t="shared" si="16"/>
        <v>253687.5</v>
      </c>
      <c r="I83" s="13">
        <f t="shared" si="17"/>
        <v>253687.5</v>
      </c>
      <c r="J83" s="7" t="s">
        <v>122</v>
      </c>
      <c r="K83" s="7" t="s">
        <v>127</v>
      </c>
      <c r="L83" s="99"/>
    </row>
    <row r="84" spans="1:12" x14ac:dyDescent="0.25">
      <c r="A84" s="26"/>
      <c r="B84" s="25"/>
      <c r="D84" s="55"/>
      <c r="F84" s="33">
        <f>SUM(F72:F83)</f>
        <v>13218.27</v>
      </c>
      <c r="G84" s="33"/>
      <c r="H84" s="33">
        <f t="shared" ref="H84:I84" si="18">SUM(H72:H83)</f>
        <v>7270048.5</v>
      </c>
      <c r="I84" s="33">
        <f t="shared" si="18"/>
        <v>7270048.5</v>
      </c>
      <c r="J84" s="26"/>
      <c r="K84" s="26"/>
      <c r="L84" s="35"/>
    </row>
    <row r="85" spans="1:12" ht="16.5" x14ac:dyDescent="0.25">
      <c r="A85" s="27"/>
      <c r="B85" s="92" t="s">
        <v>128</v>
      </c>
      <c r="C85" s="27"/>
      <c r="D85" s="29"/>
      <c r="E85" s="29"/>
      <c r="F85" s="29"/>
      <c r="G85" s="29"/>
      <c r="H85" s="29"/>
      <c r="I85" s="29"/>
      <c r="J85" s="27"/>
      <c r="K85" s="27"/>
      <c r="L85" s="96">
        <f>SUM(F86:F88)</f>
        <v>740</v>
      </c>
    </row>
    <row r="86" spans="1:12" ht="16.5" x14ac:dyDescent="0.25">
      <c r="A86" s="7">
        <f t="shared" ref="A86:A88" si="19">1+A85</f>
        <v>1</v>
      </c>
      <c r="B86" s="3" t="s">
        <v>129</v>
      </c>
      <c r="C86" s="7" t="s">
        <v>130</v>
      </c>
      <c r="D86" s="10">
        <v>2</v>
      </c>
      <c r="E86" s="10">
        <v>250</v>
      </c>
      <c r="F86" s="10">
        <f t="shared" ref="F86:F88" si="20">D86*E86</f>
        <v>500</v>
      </c>
      <c r="G86" s="10">
        <f>+F86*2.63</f>
        <v>1315</v>
      </c>
      <c r="H86" s="13">
        <f>+E86*640</f>
        <v>160000</v>
      </c>
      <c r="I86" s="13">
        <f t="shared" ref="I86:I88" si="21">+H86*D86</f>
        <v>320000</v>
      </c>
      <c r="J86" s="7" t="s">
        <v>12</v>
      </c>
      <c r="K86" s="7" t="s">
        <v>131</v>
      </c>
      <c r="L86" s="96"/>
    </row>
    <row r="87" spans="1:12" ht="16.5" x14ac:dyDescent="0.25">
      <c r="A87" s="7">
        <f t="shared" si="19"/>
        <v>2</v>
      </c>
      <c r="B87" s="3" t="s">
        <v>132</v>
      </c>
      <c r="C87" s="7" t="s">
        <v>133</v>
      </c>
      <c r="D87" s="10">
        <v>1</v>
      </c>
      <c r="E87" s="10">
        <v>240</v>
      </c>
      <c r="F87" s="10">
        <f t="shared" si="20"/>
        <v>240</v>
      </c>
      <c r="G87" s="10">
        <f>+F87*2.63</f>
        <v>631.19999999999993</v>
      </c>
      <c r="H87" s="13">
        <f>+E87*640</f>
        <v>153600</v>
      </c>
      <c r="I87" s="13">
        <f t="shared" si="21"/>
        <v>153600</v>
      </c>
      <c r="J87" s="7" t="s">
        <v>12</v>
      </c>
      <c r="K87" s="7" t="s">
        <v>131</v>
      </c>
      <c r="L87" s="96"/>
    </row>
    <row r="88" spans="1:12" ht="16.5" x14ac:dyDescent="0.25">
      <c r="A88" s="7">
        <f t="shared" si="19"/>
        <v>3</v>
      </c>
      <c r="B88" s="3" t="s">
        <v>132</v>
      </c>
      <c r="C88" s="7" t="s">
        <v>133</v>
      </c>
      <c r="D88" s="10">
        <v>1</v>
      </c>
      <c r="E88" s="10">
        <v>0</v>
      </c>
      <c r="F88" s="10">
        <f t="shared" si="20"/>
        <v>0</v>
      </c>
      <c r="G88" s="10"/>
      <c r="H88" s="13">
        <f t="shared" ref="H88" si="22">+E88*$H$3</f>
        <v>0</v>
      </c>
      <c r="I88" s="13">
        <f t="shared" si="21"/>
        <v>0</v>
      </c>
      <c r="J88" s="7" t="s">
        <v>12</v>
      </c>
      <c r="K88" s="7" t="s">
        <v>131</v>
      </c>
      <c r="L88" s="96"/>
    </row>
    <row r="89" spans="1:12" x14ac:dyDescent="0.25">
      <c r="C89" s="56"/>
      <c r="E89" s="8" t="s">
        <v>246</v>
      </c>
      <c r="F89" s="32">
        <f>SUM(F86:F88)</f>
        <v>740</v>
      </c>
      <c r="G89" s="32"/>
      <c r="H89" s="32">
        <f>SUM(H86:H88)</f>
        <v>313600</v>
      </c>
      <c r="I89" s="32">
        <f t="shared" ref="I89" si="23">SUM(I86:I88)</f>
        <v>473600</v>
      </c>
    </row>
    <row r="90" spans="1:12" ht="16.5" x14ac:dyDescent="0.25">
      <c r="A90" s="27"/>
      <c r="B90" s="92" t="s">
        <v>134</v>
      </c>
      <c r="C90" s="27"/>
      <c r="D90" s="29"/>
      <c r="E90" s="29"/>
      <c r="F90" s="29"/>
      <c r="G90" s="29"/>
      <c r="H90" s="29"/>
      <c r="I90" s="29"/>
      <c r="J90" s="27"/>
      <c r="K90" s="27"/>
      <c r="L90" s="98">
        <f>SUM(F91:F94)</f>
        <v>3170.88</v>
      </c>
    </row>
    <row r="91" spans="1:12" ht="16.5" x14ac:dyDescent="0.25">
      <c r="A91" s="7">
        <f t="shared" ref="A91:A94" si="24">1+A90</f>
        <v>1</v>
      </c>
      <c r="B91" s="3" t="s">
        <v>135</v>
      </c>
      <c r="C91" s="7" t="s">
        <v>136</v>
      </c>
      <c r="D91" s="10">
        <v>1</v>
      </c>
      <c r="E91" s="10">
        <v>2169.1799999999998</v>
      </c>
      <c r="F91" s="10">
        <f t="shared" ref="F91:F94" si="25">D91*E91</f>
        <v>2169.1799999999998</v>
      </c>
      <c r="G91" s="10"/>
      <c r="H91" s="13">
        <f t="shared" ref="H91:H94" si="26">+E91*$H$3</f>
        <v>1193049</v>
      </c>
      <c r="I91" s="13">
        <f t="shared" ref="I91:I94" si="27">+H91*D91</f>
        <v>1193049</v>
      </c>
      <c r="J91" s="7" t="s">
        <v>137</v>
      </c>
      <c r="K91" s="7"/>
      <c r="L91" s="98"/>
    </row>
    <row r="92" spans="1:12" ht="16.5" x14ac:dyDescent="0.25">
      <c r="A92" s="7">
        <f t="shared" si="24"/>
        <v>2</v>
      </c>
      <c r="B92" s="3" t="s">
        <v>138</v>
      </c>
      <c r="C92" s="7" t="s">
        <v>139</v>
      </c>
      <c r="D92" s="10">
        <v>1</v>
      </c>
      <c r="E92" s="10">
        <v>294.83999999999997</v>
      </c>
      <c r="F92" s="10">
        <f t="shared" si="25"/>
        <v>294.83999999999997</v>
      </c>
      <c r="G92" s="10"/>
      <c r="H92" s="13">
        <f t="shared" si="26"/>
        <v>162162</v>
      </c>
      <c r="I92" s="13">
        <f t="shared" si="27"/>
        <v>162162</v>
      </c>
      <c r="J92" s="7" t="s">
        <v>137</v>
      </c>
      <c r="K92" s="7"/>
      <c r="L92" s="98"/>
    </row>
    <row r="93" spans="1:12" ht="16.5" x14ac:dyDescent="0.25">
      <c r="A93" s="7">
        <f t="shared" si="24"/>
        <v>3</v>
      </c>
      <c r="B93" s="3" t="s">
        <v>140</v>
      </c>
      <c r="C93" s="7" t="s">
        <v>141</v>
      </c>
      <c r="D93" s="10">
        <v>1</v>
      </c>
      <c r="E93" s="10">
        <v>544.86</v>
      </c>
      <c r="F93" s="10">
        <f t="shared" si="25"/>
        <v>544.86</v>
      </c>
      <c r="G93" s="10"/>
      <c r="H93" s="13">
        <f t="shared" si="26"/>
        <v>299673</v>
      </c>
      <c r="I93" s="13">
        <f t="shared" si="27"/>
        <v>299673</v>
      </c>
      <c r="J93" s="7" t="s">
        <v>137</v>
      </c>
      <c r="K93" s="7"/>
      <c r="L93" s="98"/>
    </row>
    <row r="94" spans="1:12" ht="16.5" x14ac:dyDescent="0.25">
      <c r="A94" s="7">
        <f t="shared" si="24"/>
        <v>4</v>
      </c>
      <c r="B94" s="3" t="s">
        <v>142</v>
      </c>
      <c r="C94" s="7" t="s">
        <v>143</v>
      </c>
      <c r="D94" s="10">
        <v>1</v>
      </c>
      <c r="E94" s="10">
        <v>162</v>
      </c>
      <c r="F94" s="10">
        <f t="shared" si="25"/>
        <v>162</v>
      </c>
      <c r="G94" s="10"/>
      <c r="H94" s="13">
        <f t="shared" si="26"/>
        <v>89100</v>
      </c>
      <c r="I94" s="13">
        <f t="shared" si="27"/>
        <v>89100</v>
      </c>
      <c r="J94" s="7" t="s">
        <v>137</v>
      </c>
      <c r="K94" s="7"/>
      <c r="L94" s="98"/>
    </row>
    <row r="95" spans="1:12" ht="16.5" x14ac:dyDescent="0.25">
      <c r="A95" s="7"/>
      <c r="B95" s="3"/>
      <c r="C95" s="7"/>
      <c r="D95" s="10"/>
      <c r="E95" s="10"/>
      <c r="F95" s="32">
        <f>SUM(F91:F94)</f>
        <v>3170.88</v>
      </c>
      <c r="G95" s="32"/>
      <c r="H95" s="32">
        <f t="shared" ref="H95:I95" si="28">SUM(H91:H94)</f>
        <v>1743984</v>
      </c>
      <c r="I95" s="32">
        <f t="shared" si="28"/>
        <v>1743984</v>
      </c>
      <c r="J95" s="7"/>
      <c r="K95" s="7"/>
      <c r="L95" s="17"/>
    </row>
    <row r="96" spans="1:12" ht="16.5" x14ac:dyDescent="0.25">
      <c r="A96" s="7"/>
      <c r="B96" s="92" t="s">
        <v>144</v>
      </c>
      <c r="C96" s="7"/>
      <c r="D96" s="10"/>
      <c r="E96" s="10"/>
      <c r="F96" s="10"/>
      <c r="G96" s="10"/>
      <c r="H96" s="10"/>
      <c r="I96" s="10"/>
      <c r="J96" s="7"/>
      <c r="K96" s="7"/>
      <c r="L96" s="17"/>
    </row>
    <row r="97" spans="1:12" ht="16.5" x14ac:dyDescent="0.25">
      <c r="A97" s="7">
        <v>1</v>
      </c>
      <c r="B97" s="3" t="s">
        <v>145</v>
      </c>
      <c r="C97" s="7" t="s">
        <v>146</v>
      </c>
      <c r="D97" s="10">
        <v>13</v>
      </c>
      <c r="E97" s="10">
        <v>9.5</v>
      </c>
      <c r="F97" s="10">
        <f t="shared" ref="F97:F99" si="29">D97*E97</f>
        <v>123.5</v>
      </c>
      <c r="G97" s="10"/>
      <c r="H97" s="13">
        <f t="shared" ref="H97:H99" si="30">+E97*$H$3</f>
        <v>5225</v>
      </c>
      <c r="I97" s="13">
        <f t="shared" ref="I97:I99" si="31">+H97*D97</f>
        <v>67925</v>
      </c>
      <c r="J97" s="7" t="s">
        <v>147</v>
      </c>
      <c r="K97" s="7"/>
      <c r="L97" s="98">
        <f>SUM(F97:F99)</f>
        <v>2146.5</v>
      </c>
    </row>
    <row r="98" spans="1:12" ht="16.5" x14ac:dyDescent="0.3">
      <c r="A98" s="7">
        <v>2</v>
      </c>
      <c r="B98" s="3" t="s">
        <v>148</v>
      </c>
      <c r="C98" s="7" t="s">
        <v>149</v>
      </c>
      <c r="D98" s="31">
        <v>50</v>
      </c>
      <c r="E98" s="31">
        <v>20.75</v>
      </c>
      <c r="F98" s="10">
        <f t="shared" si="29"/>
        <v>1037.5</v>
      </c>
      <c r="G98" s="10"/>
      <c r="H98" s="13">
        <f t="shared" si="30"/>
        <v>11412.5</v>
      </c>
      <c r="I98" s="13">
        <f t="shared" si="31"/>
        <v>570625</v>
      </c>
      <c r="J98" s="7" t="s">
        <v>12</v>
      </c>
      <c r="K98" s="7"/>
      <c r="L98" s="98"/>
    </row>
    <row r="99" spans="1:12" ht="16.5" x14ac:dyDescent="0.3">
      <c r="A99" s="7">
        <v>3</v>
      </c>
      <c r="B99" s="3" t="s">
        <v>150</v>
      </c>
      <c r="C99" s="7" t="s">
        <v>151</v>
      </c>
      <c r="D99" s="31">
        <v>30</v>
      </c>
      <c r="E99" s="31">
        <v>32.85</v>
      </c>
      <c r="F99" s="10">
        <f t="shared" si="29"/>
        <v>985.5</v>
      </c>
      <c r="G99" s="10"/>
      <c r="H99" s="13">
        <f t="shared" si="30"/>
        <v>18067.5</v>
      </c>
      <c r="I99" s="13">
        <f t="shared" si="31"/>
        <v>542025</v>
      </c>
      <c r="J99" s="7" t="s">
        <v>12</v>
      </c>
      <c r="K99" s="7"/>
      <c r="L99" s="98"/>
    </row>
    <row r="100" spans="1:12" ht="16.5" x14ac:dyDescent="0.3">
      <c r="A100" s="7"/>
      <c r="B100" s="3"/>
      <c r="C100" s="7"/>
      <c r="D100" s="31"/>
      <c r="E100" s="31"/>
      <c r="F100" s="32">
        <f>SUM(F97:F99)</f>
        <v>2146.5</v>
      </c>
      <c r="G100" s="32"/>
      <c r="H100" s="32">
        <f t="shared" ref="H100:I100" si="32">SUM(H97:H99)</f>
        <v>34705</v>
      </c>
      <c r="I100" s="32">
        <f t="shared" si="32"/>
        <v>1180575</v>
      </c>
      <c r="J100" s="7"/>
      <c r="K100" s="7"/>
      <c r="L100" s="17"/>
    </row>
    <row r="101" spans="1:12" ht="16.5" x14ac:dyDescent="0.3">
      <c r="A101" s="30"/>
      <c r="B101" s="28" t="s">
        <v>152</v>
      </c>
      <c r="C101" s="7"/>
      <c r="D101" s="10"/>
      <c r="E101" s="10"/>
      <c r="F101" s="10"/>
      <c r="G101" s="10"/>
      <c r="H101" s="10"/>
      <c r="I101" s="10"/>
      <c r="J101" s="7"/>
      <c r="K101" s="7"/>
      <c r="L101" s="98">
        <f>+F103</f>
        <v>0</v>
      </c>
    </row>
    <row r="102" spans="1:12" ht="16.5" x14ac:dyDescent="0.3">
      <c r="A102" s="30">
        <v>1</v>
      </c>
      <c r="B102" s="2" t="s">
        <v>153</v>
      </c>
      <c r="C102" s="7" t="s">
        <v>154</v>
      </c>
      <c r="D102" s="10">
        <v>1</v>
      </c>
      <c r="E102" s="10">
        <v>0</v>
      </c>
      <c r="F102" s="10">
        <f t="shared" ref="F102" si="33">D102*E102</f>
        <v>0</v>
      </c>
      <c r="G102" s="10"/>
      <c r="H102" s="13">
        <f t="shared" ref="H102" si="34">+E102*$H$3</f>
        <v>0</v>
      </c>
      <c r="I102" s="13">
        <f t="shared" ref="I102" si="35">+H102*D102</f>
        <v>0</v>
      </c>
      <c r="J102" s="7" t="s">
        <v>155</v>
      </c>
      <c r="K102" s="7"/>
      <c r="L102" s="98"/>
    </row>
    <row r="103" spans="1:12" ht="16.5" x14ac:dyDescent="0.3">
      <c r="A103" s="30"/>
      <c r="B103" s="3"/>
      <c r="C103" s="7"/>
      <c r="D103" s="31"/>
      <c r="E103" s="31"/>
      <c r="F103" s="32">
        <f>SUM(F102)</f>
        <v>0</v>
      </c>
      <c r="G103" s="32"/>
      <c r="H103" s="32">
        <f t="shared" ref="H103:I103" si="36">SUM(H102)</f>
        <v>0</v>
      </c>
      <c r="I103" s="32">
        <f t="shared" si="36"/>
        <v>0</v>
      </c>
      <c r="J103" s="7"/>
      <c r="K103" s="7"/>
      <c r="L103" s="98"/>
    </row>
    <row r="104" spans="1:12" ht="16.5" x14ac:dyDescent="0.3">
      <c r="A104" s="30"/>
      <c r="B104" s="3"/>
      <c r="C104" s="7"/>
      <c r="D104" s="31"/>
      <c r="E104" s="31"/>
      <c r="F104" s="10"/>
      <c r="G104" s="10"/>
      <c r="H104" s="10"/>
      <c r="I104" s="10"/>
      <c r="J104" s="7"/>
      <c r="K104" s="7"/>
      <c r="L104" s="37"/>
    </row>
    <row r="105" spans="1:12" ht="16.5" x14ac:dyDescent="0.3">
      <c r="A105" s="30"/>
      <c r="B105" s="92" t="s">
        <v>156</v>
      </c>
      <c r="C105" s="7"/>
      <c r="D105" s="10"/>
      <c r="E105" s="10"/>
      <c r="F105" s="10"/>
      <c r="G105" s="10"/>
      <c r="H105" s="10"/>
      <c r="I105" s="10"/>
      <c r="J105" s="7"/>
      <c r="K105" s="7"/>
      <c r="L105" s="37"/>
    </row>
    <row r="106" spans="1:12" ht="16.5" x14ac:dyDescent="0.3">
      <c r="A106" s="30">
        <v>1</v>
      </c>
      <c r="B106" s="3" t="s">
        <v>157</v>
      </c>
      <c r="C106" s="7" t="s">
        <v>251</v>
      </c>
      <c r="D106" s="10">
        <v>45.36</v>
      </c>
      <c r="E106" s="10">
        <v>23.47</v>
      </c>
      <c r="F106" s="10">
        <f>D106*E106</f>
        <v>1064.5991999999999</v>
      </c>
      <c r="G106" s="10"/>
      <c r="H106" s="13">
        <f t="shared" ref="H106" si="37">+E106*$H$3</f>
        <v>12908.5</v>
      </c>
      <c r="I106" s="13">
        <f t="shared" ref="I106" si="38">+H106*D106</f>
        <v>585529.55999999994</v>
      </c>
      <c r="J106" s="7" t="s">
        <v>158</v>
      </c>
      <c r="K106" s="7" t="s">
        <v>159</v>
      </c>
      <c r="L106" s="98">
        <f>+F107</f>
        <v>1064.5991999999999</v>
      </c>
    </row>
    <row r="107" spans="1:12" ht="16.5" x14ac:dyDescent="0.3">
      <c r="A107" s="30"/>
      <c r="B107" s="3"/>
      <c r="C107" s="7"/>
      <c r="D107" s="31"/>
      <c r="E107" s="31"/>
      <c r="F107" s="32">
        <f>SUM(F106)</f>
        <v>1064.5991999999999</v>
      </c>
      <c r="G107" s="32"/>
      <c r="H107" s="32">
        <f t="shared" ref="H107:I107" si="39">SUM(H106)</f>
        <v>12908.5</v>
      </c>
      <c r="I107" s="32">
        <f t="shared" si="39"/>
        <v>585529.55999999994</v>
      </c>
      <c r="J107" s="7"/>
      <c r="K107" s="7"/>
      <c r="L107" s="98"/>
    </row>
    <row r="108" spans="1:12" ht="16.5" x14ac:dyDescent="0.3">
      <c r="A108" s="30"/>
      <c r="B108" s="3"/>
      <c r="C108" s="7"/>
      <c r="D108" s="31"/>
      <c r="E108" s="31"/>
      <c r="F108" s="10"/>
      <c r="G108" s="10"/>
      <c r="H108" s="10"/>
      <c r="I108" s="10"/>
      <c r="J108" s="7"/>
      <c r="K108" s="7"/>
      <c r="L108" s="98"/>
    </row>
    <row r="109" spans="1:12" ht="16.5" x14ac:dyDescent="0.3">
      <c r="A109" s="30"/>
      <c r="B109" s="92" t="s">
        <v>160</v>
      </c>
      <c r="C109" s="7"/>
      <c r="D109" s="10"/>
      <c r="E109" s="10"/>
      <c r="F109" s="10"/>
      <c r="G109" s="10"/>
      <c r="H109" s="10"/>
      <c r="I109" s="10"/>
      <c r="J109" s="7"/>
      <c r="K109" s="7"/>
      <c r="L109" s="37"/>
    </row>
    <row r="110" spans="1:12" ht="16.5" x14ac:dyDescent="0.25">
      <c r="A110" s="7">
        <v>1</v>
      </c>
      <c r="B110" s="3" t="s">
        <v>161</v>
      </c>
      <c r="C110" s="7">
        <v>110052</v>
      </c>
      <c r="D110" s="10">
        <v>14</v>
      </c>
      <c r="E110" s="10">
        <v>20.582100000000001</v>
      </c>
      <c r="F110" s="10">
        <f t="shared" ref="F110:F116" si="40">D110*E110</f>
        <v>288.14940000000001</v>
      </c>
      <c r="G110" s="10"/>
      <c r="H110" s="13">
        <f t="shared" ref="H110:H116" si="41">+E110*$H$3</f>
        <v>11320.155000000001</v>
      </c>
      <c r="I110" s="13">
        <f>+H110*D110</f>
        <v>158482.17000000001</v>
      </c>
      <c r="J110" s="7" t="s">
        <v>24</v>
      </c>
      <c r="K110" s="7">
        <v>15233</v>
      </c>
      <c r="L110" s="40"/>
    </row>
    <row r="111" spans="1:12" ht="16.5" x14ac:dyDescent="0.25">
      <c r="A111" s="7">
        <v>2</v>
      </c>
      <c r="B111" s="3" t="s">
        <v>162</v>
      </c>
      <c r="C111" s="7">
        <v>110053</v>
      </c>
      <c r="D111" s="10">
        <v>14</v>
      </c>
      <c r="E111" s="10">
        <v>20.582100000000001</v>
      </c>
      <c r="F111" s="10">
        <f t="shared" si="40"/>
        <v>288.14940000000001</v>
      </c>
      <c r="G111" s="10"/>
      <c r="H111" s="13">
        <f t="shared" si="41"/>
        <v>11320.155000000001</v>
      </c>
      <c r="I111" s="13">
        <f t="shared" ref="I111:I114" si="42">+H111*D111</f>
        <v>158482.17000000001</v>
      </c>
      <c r="J111" s="7" t="s">
        <v>24</v>
      </c>
      <c r="K111" s="7">
        <v>15233</v>
      </c>
      <c r="L111" s="3"/>
    </row>
    <row r="112" spans="1:12" ht="16.5" x14ac:dyDescent="0.25">
      <c r="A112" s="7">
        <v>3</v>
      </c>
      <c r="B112" s="3" t="s">
        <v>163</v>
      </c>
      <c r="C112" s="7">
        <v>110054</v>
      </c>
      <c r="D112" s="10">
        <v>26</v>
      </c>
      <c r="E112" s="10">
        <v>20.582100000000001</v>
      </c>
      <c r="F112" s="10">
        <f t="shared" si="40"/>
        <v>535.13459999999998</v>
      </c>
      <c r="G112" s="10"/>
      <c r="H112" s="13">
        <f t="shared" si="41"/>
        <v>11320.155000000001</v>
      </c>
      <c r="I112" s="13">
        <f t="shared" si="42"/>
        <v>294324.03000000003</v>
      </c>
      <c r="J112" s="7" t="s">
        <v>24</v>
      </c>
      <c r="K112" s="7">
        <v>15233</v>
      </c>
      <c r="L112" s="3"/>
    </row>
    <row r="113" spans="1:12" ht="16.5" x14ac:dyDescent="0.25">
      <c r="A113" s="7">
        <v>4</v>
      </c>
      <c r="B113" s="3" t="s">
        <v>164</v>
      </c>
      <c r="C113" s="7">
        <v>110055</v>
      </c>
      <c r="D113" s="10">
        <v>14</v>
      </c>
      <c r="E113" s="10">
        <v>20.582100000000001</v>
      </c>
      <c r="F113" s="10">
        <f t="shared" si="40"/>
        <v>288.14940000000001</v>
      </c>
      <c r="G113" s="10"/>
      <c r="H113" s="13">
        <f t="shared" si="41"/>
        <v>11320.155000000001</v>
      </c>
      <c r="I113" s="13">
        <f t="shared" si="42"/>
        <v>158482.17000000001</v>
      </c>
      <c r="J113" s="7" t="s">
        <v>24</v>
      </c>
      <c r="K113" s="7">
        <v>15233</v>
      </c>
      <c r="L113" s="3"/>
    </row>
    <row r="114" spans="1:12" ht="16.5" x14ac:dyDescent="0.25">
      <c r="A114" s="7">
        <v>5</v>
      </c>
      <c r="B114" s="3" t="s">
        <v>165</v>
      </c>
      <c r="C114" s="7">
        <v>110056</v>
      </c>
      <c r="D114" s="10">
        <v>48</v>
      </c>
      <c r="E114" s="10">
        <v>20.582100000000001</v>
      </c>
      <c r="F114" s="10">
        <f t="shared" si="40"/>
        <v>987.94080000000008</v>
      </c>
      <c r="G114" s="10"/>
      <c r="H114" s="13">
        <f t="shared" si="41"/>
        <v>11320.155000000001</v>
      </c>
      <c r="I114" s="13">
        <f t="shared" si="42"/>
        <v>543367.44000000006</v>
      </c>
      <c r="J114" s="7" t="s">
        <v>24</v>
      </c>
      <c r="K114" s="7">
        <v>15233</v>
      </c>
      <c r="L114" s="3"/>
    </row>
    <row r="115" spans="1:12" ht="16.5" x14ac:dyDescent="0.25">
      <c r="A115" s="7">
        <v>6</v>
      </c>
      <c r="B115" s="3" t="s">
        <v>166</v>
      </c>
      <c r="C115" s="7">
        <v>110062</v>
      </c>
      <c r="D115" s="10">
        <v>60</v>
      </c>
      <c r="E115" s="10">
        <v>16.511850000000003</v>
      </c>
      <c r="F115" s="10">
        <f t="shared" si="40"/>
        <v>990.71100000000013</v>
      </c>
      <c r="G115" s="10"/>
      <c r="H115" s="13">
        <f t="shared" si="41"/>
        <v>9081.5175000000017</v>
      </c>
      <c r="I115" s="13">
        <f>+H115*D115</f>
        <v>544891.05000000005</v>
      </c>
      <c r="J115" s="7" t="s">
        <v>24</v>
      </c>
      <c r="K115" s="7">
        <v>15233</v>
      </c>
      <c r="L115" s="3"/>
    </row>
    <row r="116" spans="1:12" ht="16.5" x14ac:dyDescent="0.25">
      <c r="A116" s="38">
        <v>7</v>
      </c>
      <c r="B116" s="3" t="s">
        <v>167</v>
      </c>
      <c r="C116" s="7">
        <v>165701</v>
      </c>
      <c r="D116" s="10">
        <v>12.33</v>
      </c>
      <c r="E116" s="10">
        <v>20.582100000000001</v>
      </c>
      <c r="F116" s="10">
        <f t="shared" si="40"/>
        <v>253.77729300000001</v>
      </c>
      <c r="G116" s="10"/>
      <c r="H116" s="13">
        <f t="shared" si="41"/>
        <v>11320.155000000001</v>
      </c>
      <c r="I116" s="13">
        <f>+H116*D116</f>
        <v>139577.51115000001</v>
      </c>
      <c r="J116" s="7" t="s">
        <v>24</v>
      </c>
      <c r="K116" s="7">
        <v>15233</v>
      </c>
      <c r="L116" s="3"/>
    </row>
    <row r="117" spans="1:12" ht="16.5" x14ac:dyDescent="0.25">
      <c r="A117" s="38"/>
      <c r="B117" s="3"/>
      <c r="C117" s="3"/>
      <c r="D117" s="10"/>
      <c r="E117" s="10"/>
      <c r="F117" s="32">
        <f>SUM(F110:F116)</f>
        <v>3632.0118930000003</v>
      </c>
      <c r="G117" s="32"/>
      <c r="H117" s="32">
        <f t="shared" ref="H117" si="43">SUM(H110:H116)</f>
        <v>77002.447500000009</v>
      </c>
      <c r="I117" s="32">
        <f>SUM(I110:I116)</f>
        <v>1997606.5411500002</v>
      </c>
      <c r="J117" s="3"/>
      <c r="K117" s="3"/>
      <c r="L117" s="3"/>
    </row>
    <row r="118" spans="1:12" ht="16.5" x14ac:dyDescent="0.25">
      <c r="A118" s="39"/>
      <c r="B118" s="3" t="s">
        <v>168</v>
      </c>
      <c r="C118" s="3"/>
      <c r="D118" s="57"/>
      <c r="E118" s="3"/>
      <c r="F118" s="10">
        <v>108.94</v>
      </c>
      <c r="G118" s="10"/>
      <c r="H118" s="10"/>
      <c r="I118" s="10"/>
      <c r="J118" s="3"/>
      <c r="K118" s="3"/>
      <c r="L118" s="2" t="s">
        <v>169</v>
      </c>
    </row>
    <row r="119" spans="1:12" ht="16.5" x14ac:dyDescent="0.25">
      <c r="B119" s="3" t="s">
        <v>170</v>
      </c>
      <c r="C119" s="3"/>
      <c r="D119" s="58"/>
      <c r="E119" s="38"/>
      <c r="F119" s="10">
        <f>+F117-F118</f>
        <v>3523.0718930000003</v>
      </c>
      <c r="G119" s="10"/>
      <c r="H119" s="10">
        <v>3632.01</v>
      </c>
      <c r="I119" s="10">
        <f>+H119*550</f>
        <v>1997605.5000000002</v>
      </c>
      <c r="J119" s="38"/>
      <c r="K119" s="38"/>
      <c r="L119" s="40"/>
    </row>
    <row r="120" spans="1:12" ht="16.5" x14ac:dyDescent="0.25">
      <c r="B120" s="41"/>
      <c r="C120" s="3"/>
      <c r="D120" s="58"/>
      <c r="E120" s="38"/>
      <c r="F120" s="10"/>
      <c r="G120" s="10"/>
      <c r="H120" s="10"/>
      <c r="I120" s="10"/>
      <c r="J120" s="38"/>
      <c r="K120" s="38"/>
      <c r="L120" s="40"/>
    </row>
    <row r="121" spans="1:12" ht="16.5" x14ac:dyDescent="0.3">
      <c r="A121" s="30"/>
      <c r="B121" s="92" t="s">
        <v>171</v>
      </c>
      <c r="C121" s="7"/>
      <c r="D121" s="10"/>
      <c r="E121" s="10"/>
      <c r="F121" s="10"/>
      <c r="G121" s="10"/>
      <c r="H121" s="10"/>
      <c r="I121" s="10"/>
      <c r="J121" s="7"/>
      <c r="K121" s="7"/>
      <c r="L121" s="37"/>
    </row>
    <row r="122" spans="1:12" ht="16.5" x14ac:dyDescent="0.3">
      <c r="A122" s="30">
        <v>1</v>
      </c>
      <c r="B122" s="3" t="s">
        <v>172</v>
      </c>
      <c r="C122" s="7">
        <v>66205020</v>
      </c>
      <c r="D122" s="10">
        <v>1</v>
      </c>
      <c r="E122" s="10">
        <f>23146.2*0.1165</f>
        <v>2696.5323000000003</v>
      </c>
      <c r="F122" s="10">
        <f>+E122*D122</f>
        <v>2696.5323000000003</v>
      </c>
      <c r="G122" s="10"/>
      <c r="H122" s="13">
        <f>+E122*500</f>
        <v>1348266.1500000001</v>
      </c>
      <c r="I122" s="13">
        <f>+H122*D122</f>
        <v>1348266.1500000001</v>
      </c>
      <c r="J122" s="7" t="s">
        <v>173</v>
      </c>
      <c r="K122" s="7" t="s">
        <v>159</v>
      </c>
      <c r="L122" s="98">
        <f>+F123+F122</f>
        <v>2920.7540250000002</v>
      </c>
    </row>
    <row r="123" spans="1:12" ht="16.5" x14ac:dyDescent="0.3">
      <c r="A123" s="30">
        <v>2</v>
      </c>
      <c r="B123" s="3" t="s">
        <v>174</v>
      </c>
      <c r="C123" s="7">
        <v>72001020</v>
      </c>
      <c r="D123" s="31">
        <v>1</v>
      </c>
      <c r="E123" s="10">
        <f>1924.65*0.1165</f>
        <v>224.22172500000002</v>
      </c>
      <c r="F123" s="10">
        <f>+E123*D123</f>
        <v>224.22172500000002</v>
      </c>
      <c r="G123" s="10"/>
      <c r="H123" s="13">
        <f>+E123*500</f>
        <v>112110.86250000002</v>
      </c>
      <c r="I123" s="13">
        <f t="shared" ref="I123" si="44">+H123*D123</f>
        <v>112110.86250000002</v>
      </c>
      <c r="J123" s="7" t="s">
        <v>173</v>
      </c>
      <c r="K123" s="7"/>
      <c r="L123" s="98"/>
    </row>
    <row r="124" spans="1:12" ht="16.5" x14ac:dyDescent="0.3">
      <c r="A124" s="30"/>
      <c r="B124" s="100" t="s">
        <v>247</v>
      </c>
      <c r="C124" s="101"/>
      <c r="D124" s="101"/>
      <c r="E124" s="102"/>
      <c r="F124" s="49">
        <f>SUM(F122:F123)</f>
        <v>2920.7540250000002</v>
      </c>
      <c r="G124" s="49"/>
      <c r="H124" s="49">
        <f t="shared" ref="H124:I124" si="45">SUM(H122:H123)</f>
        <v>1460377.0125000002</v>
      </c>
      <c r="I124" s="49">
        <f t="shared" si="45"/>
        <v>1460377.0125000002</v>
      </c>
      <c r="J124" s="7"/>
      <c r="K124" s="7"/>
      <c r="L124" s="98"/>
    </row>
    <row r="125" spans="1:12" ht="16.5" x14ac:dyDescent="0.3">
      <c r="A125" s="30"/>
      <c r="B125" s="41"/>
      <c r="C125" s="7"/>
      <c r="D125" s="31"/>
      <c r="E125" s="31"/>
      <c r="F125" s="42"/>
      <c r="G125" s="42"/>
      <c r="H125" s="42"/>
      <c r="I125" s="42"/>
      <c r="J125" s="7"/>
      <c r="K125" s="7"/>
      <c r="L125" s="60"/>
    </row>
    <row r="126" spans="1:12" ht="16.5" x14ac:dyDescent="0.3">
      <c r="A126" s="30"/>
      <c r="B126" s="92" t="s">
        <v>175</v>
      </c>
      <c r="C126" s="7"/>
      <c r="D126" s="10"/>
      <c r="E126" s="10"/>
      <c r="F126" s="10"/>
      <c r="G126" s="10"/>
      <c r="H126" s="10"/>
      <c r="I126" s="10"/>
      <c r="J126" s="7"/>
      <c r="K126" s="7"/>
      <c r="L126" s="37"/>
    </row>
    <row r="127" spans="1:12" ht="16.5" x14ac:dyDescent="0.3">
      <c r="A127" s="30">
        <v>1</v>
      </c>
      <c r="B127" s="3" t="s">
        <v>176</v>
      </c>
      <c r="C127" s="7" t="s">
        <v>177</v>
      </c>
      <c r="D127" s="10">
        <v>1</v>
      </c>
      <c r="E127" s="10">
        <v>560</v>
      </c>
      <c r="F127" s="10">
        <f>D127*E127</f>
        <v>560</v>
      </c>
      <c r="G127" s="10"/>
      <c r="H127" s="13">
        <f t="shared" ref="H127:H128" si="46">+E127*$H$3</f>
        <v>308000</v>
      </c>
      <c r="I127" s="13">
        <f t="shared" ref="I127:I128" si="47">+H127*D127</f>
        <v>308000</v>
      </c>
      <c r="J127" s="7" t="s">
        <v>137</v>
      </c>
      <c r="K127" s="7">
        <v>23184288</v>
      </c>
      <c r="L127" s="98">
        <f>+F128+F127</f>
        <v>1170</v>
      </c>
    </row>
    <row r="128" spans="1:12" ht="16.5" x14ac:dyDescent="0.3">
      <c r="A128" s="30">
        <v>2</v>
      </c>
      <c r="B128" s="3" t="s">
        <v>178</v>
      </c>
      <c r="C128" s="7" t="s">
        <v>179</v>
      </c>
      <c r="D128" s="31">
        <v>1</v>
      </c>
      <c r="E128" s="31">
        <v>610</v>
      </c>
      <c r="F128" s="10">
        <f>D128*E128</f>
        <v>610</v>
      </c>
      <c r="G128" s="10"/>
      <c r="H128" s="13">
        <f t="shared" si="46"/>
        <v>335500</v>
      </c>
      <c r="I128" s="13">
        <f t="shared" si="47"/>
        <v>335500</v>
      </c>
      <c r="J128" s="7" t="s">
        <v>137</v>
      </c>
      <c r="K128" s="7">
        <v>23184288</v>
      </c>
      <c r="L128" s="98"/>
    </row>
    <row r="129" spans="1:12" ht="16.5" x14ac:dyDescent="0.3">
      <c r="A129" s="30"/>
      <c r="B129" s="3"/>
      <c r="C129" s="7"/>
      <c r="D129" s="31"/>
      <c r="E129" s="31"/>
      <c r="F129" s="32">
        <f>SUM(F127:F128)</f>
        <v>1170</v>
      </c>
      <c r="G129" s="32"/>
      <c r="H129" s="32">
        <f t="shared" ref="H129:I129" si="48">SUM(H127:H128)</f>
        <v>643500</v>
      </c>
      <c r="I129" s="32">
        <f t="shared" si="48"/>
        <v>643500</v>
      </c>
      <c r="J129" s="7"/>
      <c r="K129" s="7"/>
      <c r="L129" s="98"/>
    </row>
    <row r="130" spans="1:12" ht="16.5" x14ac:dyDescent="0.3">
      <c r="A130" s="30"/>
      <c r="B130" s="41"/>
      <c r="C130" s="7"/>
      <c r="D130" s="31"/>
      <c r="E130" s="31"/>
      <c r="F130" s="10"/>
      <c r="G130" s="10"/>
      <c r="H130" s="10"/>
      <c r="I130" s="10"/>
      <c r="J130" s="7"/>
      <c r="K130" s="7"/>
      <c r="L130" s="60"/>
    </row>
    <row r="131" spans="1:12" ht="16.5" x14ac:dyDescent="0.3">
      <c r="A131" s="30"/>
      <c r="B131" s="92" t="s">
        <v>180</v>
      </c>
      <c r="C131" s="7"/>
      <c r="D131" s="10"/>
      <c r="E131" s="10"/>
      <c r="F131" s="10"/>
      <c r="G131" s="10"/>
      <c r="H131" s="10"/>
      <c r="I131" s="10"/>
      <c r="J131" s="7"/>
      <c r="K131" s="7"/>
      <c r="L131" s="37"/>
    </row>
    <row r="132" spans="1:12" ht="16.5" x14ac:dyDescent="0.3">
      <c r="A132" s="30">
        <v>1</v>
      </c>
      <c r="B132" s="3" t="s">
        <v>181</v>
      </c>
      <c r="C132" s="7" t="s">
        <v>182</v>
      </c>
      <c r="D132" s="10">
        <v>1</v>
      </c>
      <c r="E132" s="10">
        <v>53.39</v>
      </c>
      <c r="F132" s="10">
        <f t="shared" ref="F132" si="49">D132*E132</f>
        <v>53.39</v>
      </c>
      <c r="G132" s="10"/>
      <c r="H132" s="13">
        <f t="shared" ref="H132" si="50">+E132*$H$3</f>
        <v>29364.5</v>
      </c>
      <c r="I132" s="13">
        <f t="shared" ref="I132" si="51">+H132*D132</f>
        <v>29364.5</v>
      </c>
      <c r="J132" s="7" t="s">
        <v>88</v>
      </c>
      <c r="K132" s="7">
        <v>5.1021000000000001</v>
      </c>
      <c r="L132" s="98">
        <f>+F133</f>
        <v>53.39</v>
      </c>
    </row>
    <row r="133" spans="1:12" ht="16.5" x14ac:dyDescent="0.3">
      <c r="A133" s="30"/>
      <c r="B133" s="3"/>
      <c r="C133" s="7"/>
      <c r="D133" s="31"/>
      <c r="E133" s="31"/>
      <c r="F133" s="32">
        <f>SUM(F132)</f>
        <v>53.39</v>
      </c>
      <c r="G133" s="32"/>
      <c r="H133" s="32">
        <f t="shared" ref="H133:I133" si="52">SUM(H132)</f>
        <v>29364.5</v>
      </c>
      <c r="I133" s="32">
        <f t="shared" si="52"/>
        <v>29364.5</v>
      </c>
      <c r="J133" s="7"/>
      <c r="K133" s="7"/>
      <c r="L133" s="98"/>
    </row>
    <row r="134" spans="1:12" ht="16.5" x14ac:dyDescent="0.3">
      <c r="A134" s="30"/>
      <c r="B134" s="3"/>
      <c r="C134" s="7"/>
      <c r="D134" s="31"/>
      <c r="E134" s="31"/>
      <c r="F134" s="10"/>
      <c r="G134" s="10"/>
      <c r="H134" s="10"/>
      <c r="I134" s="10"/>
      <c r="J134" s="7"/>
      <c r="K134" s="7"/>
      <c r="L134" s="98"/>
    </row>
    <row r="135" spans="1:12" ht="16.5" x14ac:dyDescent="0.3">
      <c r="A135" s="30"/>
      <c r="B135" s="92" t="s">
        <v>183</v>
      </c>
      <c r="C135" s="7"/>
      <c r="D135" s="10"/>
      <c r="E135" s="10"/>
      <c r="F135" s="10"/>
      <c r="G135" s="10"/>
      <c r="H135" s="10"/>
      <c r="I135" s="10"/>
      <c r="J135" s="7"/>
      <c r="K135" s="7"/>
      <c r="L135" s="37"/>
    </row>
    <row r="136" spans="1:12" ht="16.5" x14ac:dyDescent="0.3">
      <c r="A136" s="30">
        <v>1</v>
      </c>
      <c r="B136" s="3" t="s">
        <v>184</v>
      </c>
      <c r="C136" s="7">
        <v>26564400</v>
      </c>
      <c r="D136" s="10">
        <v>5</v>
      </c>
      <c r="E136" s="10">
        <v>40.369999999999997</v>
      </c>
      <c r="F136" s="10">
        <f>D136*E136</f>
        <v>201.85</v>
      </c>
      <c r="G136" s="10"/>
      <c r="H136" s="13">
        <f t="shared" ref="H136:H139" si="53">+E136*$H$3</f>
        <v>22203.5</v>
      </c>
      <c r="I136" s="13">
        <f t="shared" ref="I136:I139" si="54">+H136*D136</f>
        <v>111017.5</v>
      </c>
      <c r="J136" s="7" t="s">
        <v>185</v>
      </c>
      <c r="K136" s="7">
        <v>6523084637</v>
      </c>
      <c r="L136" s="97">
        <f>+F137+F136+F138+F139</f>
        <v>2392.1999999999998</v>
      </c>
    </row>
    <row r="137" spans="1:12" ht="16.5" x14ac:dyDescent="0.3">
      <c r="A137" s="30">
        <v>2</v>
      </c>
      <c r="B137" s="3" t="s">
        <v>186</v>
      </c>
      <c r="C137" s="7">
        <v>15763000</v>
      </c>
      <c r="D137" s="31">
        <v>4</v>
      </c>
      <c r="E137" s="31">
        <v>256.8</v>
      </c>
      <c r="F137" s="10">
        <f>D137*E137</f>
        <v>1027.2</v>
      </c>
      <c r="G137" s="10"/>
      <c r="H137" s="13">
        <f t="shared" si="53"/>
        <v>141240</v>
      </c>
      <c r="I137" s="13">
        <f t="shared" si="54"/>
        <v>564960</v>
      </c>
      <c r="J137" s="7" t="s">
        <v>187</v>
      </c>
      <c r="K137" s="7">
        <v>6523084637</v>
      </c>
      <c r="L137" s="98"/>
    </row>
    <row r="138" spans="1:12" ht="16.5" x14ac:dyDescent="0.3">
      <c r="A138" s="30">
        <v>3</v>
      </c>
      <c r="B138" s="3" t="s">
        <v>188</v>
      </c>
      <c r="C138" s="7">
        <v>27378000</v>
      </c>
      <c r="D138" s="31">
        <v>3</v>
      </c>
      <c r="E138" s="31">
        <v>232.63</v>
      </c>
      <c r="F138" s="10">
        <f>D138*E138</f>
        <v>697.89</v>
      </c>
      <c r="G138" s="10"/>
      <c r="H138" s="13">
        <f t="shared" si="53"/>
        <v>127946.5</v>
      </c>
      <c r="I138" s="13">
        <f t="shared" si="54"/>
        <v>383839.5</v>
      </c>
      <c r="J138" s="7" t="s">
        <v>185</v>
      </c>
      <c r="K138" s="7">
        <v>6523084637</v>
      </c>
      <c r="L138" s="98"/>
    </row>
    <row r="139" spans="1:12" ht="16.5" x14ac:dyDescent="0.3">
      <c r="A139" s="30">
        <v>4</v>
      </c>
      <c r="B139" s="3" t="s">
        <v>188</v>
      </c>
      <c r="C139" s="7">
        <v>27378000</v>
      </c>
      <c r="D139" s="31">
        <v>2</v>
      </c>
      <c r="E139" s="31">
        <v>232.63</v>
      </c>
      <c r="F139" s="10">
        <f>D139*E139</f>
        <v>465.26</v>
      </c>
      <c r="G139" s="10"/>
      <c r="H139" s="13">
        <f t="shared" si="53"/>
        <v>127946.5</v>
      </c>
      <c r="I139" s="13">
        <f t="shared" si="54"/>
        <v>255893</v>
      </c>
      <c r="J139" s="7" t="s">
        <v>185</v>
      </c>
      <c r="K139" s="7">
        <v>6523084637</v>
      </c>
      <c r="L139" s="98"/>
    </row>
    <row r="140" spans="1:12" ht="16.5" x14ac:dyDescent="0.3">
      <c r="A140" s="30"/>
      <c r="B140" s="3"/>
      <c r="C140" s="7"/>
      <c r="D140" s="31"/>
      <c r="E140" s="31"/>
      <c r="F140" s="32">
        <f>SUM(F136:F139)</f>
        <v>2392.1999999999998</v>
      </c>
      <c r="G140" s="32"/>
      <c r="H140" s="32">
        <f t="shared" ref="H140:I140" si="55">SUM(H136:H139)</f>
        <v>419336.5</v>
      </c>
      <c r="I140" s="32">
        <f t="shared" si="55"/>
        <v>1315710</v>
      </c>
      <c r="J140" s="7"/>
      <c r="K140" s="7"/>
      <c r="L140" s="99"/>
    </row>
  </sheetData>
  <mergeCells count="14">
    <mergeCell ref="B124:E124"/>
    <mergeCell ref="L101:L103"/>
    <mergeCell ref="L106:L108"/>
    <mergeCell ref="L90:L94"/>
    <mergeCell ref="L97:L99"/>
    <mergeCell ref="L7:L9"/>
    <mergeCell ref="L85:L88"/>
    <mergeCell ref="L72:L83"/>
    <mergeCell ref="L38:L40"/>
    <mergeCell ref="L136:L140"/>
    <mergeCell ref="L122:L124"/>
    <mergeCell ref="L127:L129"/>
    <mergeCell ref="L132:L134"/>
    <mergeCell ref="L17:L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62"/>
  <sheetViews>
    <sheetView view="pageBreakPreview" zoomScaleNormal="73" zoomScaleSheetLayoutView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RowHeight="15" x14ac:dyDescent="0.25"/>
  <cols>
    <col min="1" max="1" width="1.140625" style="4" customWidth="1"/>
    <col min="2" max="2" width="28.42578125" style="4" customWidth="1"/>
    <col min="3" max="3" width="22.85546875" style="4" customWidth="1"/>
    <col min="4" max="4" width="16.5703125" style="75" customWidth="1"/>
    <col min="5" max="5" width="13.85546875" style="4" bestFit="1" customWidth="1"/>
    <col min="6" max="6" width="16.140625" style="25" bestFit="1" customWidth="1"/>
    <col min="7" max="7" width="13.85546875" style="25" bestFit="1" customWidth="1"/>
    <col min="8" max="19" width="13.85546875" style="25" customWidth="1"/>
    <col min="20" max="20" width="15.140625" style="25" bestFit="1" customWidth="1"/>
    <col min="21" max="21" width="16.140625" style="25" bestFit="1" customWidth="1"/>
    <col min="22" max="16384" width="9.140625" style="25"/>
  </cols>
  <sheetData>
    <row r="1" spans="1:21" s="66" customFormat="1" ht="43.5" customHeight="1" x14ac:dyDescent="0.25">
      <c r="B1" s="103" t="s">
        <v>232</v>
      </c>
      <c r="C1" s="104"/>
      <c r="D1" s="105"/>
      <c r="E1" s="64" t="s">
        <v>10</v>
      </c>
      <c r="F1" s="64" t="s">
        <v>21</v>
      </c>
      <c r="G1" s="64" t="s">
        <v>53</v>
      </c>
      <c r="H1" s="64" t="s">
        <v>222</v>
      </c>
      <c r="I1" s="64" t="s">
        <v>221</v>
      </c>
      <c r="J1" s="64" t="s">
        <v>128</v>
      </c>
      <c r="K1" s="64" t="s">
        <v>236</v>
      </c>
      <c r="L1" s="64" t="s">
        <v>144</v>
      </c>
      <c r="M1" s="64" t="s">
        <v>152</v>
      </c>
      <c r="N1" s="64" t="s">
        <v>156</v>
      </c>
      <c r="O1" s="64" t="s">
        <v>237</v>
      </c>
      <c r="P1" s="64" t="s">
        <v>171</v>
      </c>
      <c r="Q1" s="64" t="s">
        <v>175</v>
      </c>
      <c r="R1" s="64" t="s">
        <v>180</v>
      </c>
      <c r="S1" s="64" t="s">
        <v>183</v>
      </c>
      <c r="T1" s="64" t="s">
        <v>223</v>
      </c>
      <c r="U1" s="65">
        <v>550</v>
      </c>
    </row>
    <row r="2" spans="1:21" s="4" customFormat="1" x14ac:dyDescent="0.25">
      <c r="B2" s="106"/>
      <c r="C2" s="107"/>
      <c r="D2" s="108"/>
      <c r="E2" s="67">
        <f>+'196'!F15</f>
        <v>7384.0000000000009</v>
      </c>
      <c r="F2" s="67">
        <f>+'196'!F35</f>
        <v>2080.1863499999999</v>
      </c>
      <c r="G2" s="67">
        <f>+'196'!F41</f>
        <v>4942.4699999999993</v>
      </c>
      <c r="H2" s="67">
        <f>+'196'!F69</f>
        <v>13878.32</v>
      </c>
      <c r="I2" s="67">
        <f>+'196'!F84</f>
        <v>13218.27</v>
      </c>
      <c r="J2" s="67">
        <f>740*1.141</f>
        <v>844.34</v>
      </c>
      <c r="K2" s="67">
        <f>+'196'!F95</f>
        <v>3170.88</v>
      </c>
      <c r="L2" s="67">
        <f>+'196'!F100</f>
        <v>2146.5</v>
      </c>
      <c r="M2" s="67">
        <f>+'196'!F103</f>
        <v>0</v>
      </c>
      <c r="N2" s="67">
        <f>+'196'!F107</f>
        <v>1064.5991999999999</v>
      </c>
      <c r="O2" s="67">
        <f>+'196'!F117</f>
        <v>3632.0118930000003</v>
      </c>
      <c r="P2" s="67">
        <f>25070.85*0.1083</f>
        <v>2715.1730549999997</v>
      </c>
      <c r="Q2" s="67">
        <f>+'196'!F129</f>
        <v>1170</v>
      </c>
      <c r="R2" s="67">
        <f>+'196'!F133</f>
        <v>53.39</v>
      </c>
      <c r="S2" s="67">
        <f>+'196'!F140</f>
        <v>2392.1999999999998</v>
      </c>
      <c r="T2" s="68">
        <f t="shared" ref="T2:T9" si="0">SUM(E2:S2)</f>
        <v>58692.34049799999</v>
      </c>
    </row>
    <row r="3" spans="1:21" s="4" customFormat="1" x14ac:dyDescent="0.25">
      <c r="B3" s="106"/>
      <c r="C3" s="107"/>
      <c r="D3" s="108"/>
      <c r="E3" s="69">
        <f>+E2*$U$1</f>
        <v>4061200.0000000005</v>
      </c>
      <c r="F3" s="69">
        <f>+F2*$U$1</f>
        <v>1144102.4924999999</v>
      </c>
      <c r="G3" s="69">
        <f>+G2*$U$1</f>
        <v>2718358.4999999995</v>
      </c>
      <c r="H3" s="69">
        <f>+H2*$U$1</f>
        <v>7633076</v>
      </c>
      <c r="I3" s="69">
        <f t="shared" ref="I3:S3" si="1">+I2*$U$1</f>
        <v>7270048.5</v>
      </c>
      <c r="J3" s="69">
        <f t="shared" si="1"/>
        <v>464387</v>
      </c>
      <c r="K3" s="69">
        <f t="shared" si="1"/>
        <v>1743984</v>
      </c>
      <c r="L3" s="69">
        <f t="shared" si="1"/>
        <v>1180575</v>
      </c>
      <c r="M3" s="69">
        <f t="shared" si="1"/>
        <v>0</v>
      </c>
      <c r="N3" s="69">
        <f t="shared" si="1"/>
        <v>585529.55999999994</v>
      </c>
      <c r="O3" s="69">
        <f t="shared" si="1"/>
        <v>1997606.5411500002</v>
      </c>
      <c r="P3" s="69">
        <f t="shared" si="1"/>
        <v>1493345.18025</v>
      </c>
      <c r="Q3" s="69">
        <f t="shared" si="1"/>
        <v>643500</v>
      </c>
      <c r="R3" s="69">
        <f t="shared" si="1"/>
        <v>29364.5</v>
      </c>
      <c r="S3" s="69">
        <f t="shared" si="1"/>
        <v>1315710</v>
      </c>
      <c r="T3" s="68">
        <f t="shared" si="0"/>
        <v>32280787.273899999</v>
      </c>
    </row>
    <row r="4" spans="1:21" s="4" customFormat="1" x14ac:dyDescent="0.25">
      <c r="B4" s="109"/>
      <c r="C4" s="110"/>
      <c r="D4" s="111"/>
      <c r="E4" s="70">
        <f>E3/$T$3</f>
        <v>0.12580857974562487</v>
      </c>
      <c r="F4" s="70">
        <f>F3/$T$3</f>
        <v>3.5442211579054077E-2</v>
      </c>
      <c r="G4" s="70">
        <f>G3/$T$3</f>
        <v>8.420979565755124E-2</v>
      </c>
      <c r="H4" s="70">
        <f>H3/$T$3</f>
        <v>0.23645879312774923</v>
      </c>
      <c r="I4" s="70">
        <f t="shared" ref="I4:S4" si="2">I3/$T$3</f>
        <v>0.22521286232315826</v>
      </c>
      <c r="J4" s="70">
        <f t="shared" si="2"/>
        <v>1.4385863518746059E-2</v>
      </c>
      <c r="K4" s="70">
        <f t="shared" si="2"/>
        <v>5.4025448177655332E-2</v>
      </c>
      <c r="L4" s="70">
        <f t="shared" si="2"/>
        <v>3.657206343770094E-2</v>
      </c>
      <c r="M4" s="70">
        <f t="shared" si="2"/>
        <v>0</v>
      </c>
      <c r="N4" s="70">
        <f t="shared" si="2"/>
        <v>1.8138639402807206E-2</v>
      </c>
      <c r="O4" s="70">
        <f t="shared" si="2"/>
        <v>6.1882212605301794E-2</v>
      </c>
      <c r="P4" s="70">
        <f t="shared" si="2"/>
        <v>4.6261114005029705E-2</v>
      </c>
      <c r="Q4" s="70">
        <f t="shared" si="2"/>
        <v>1.9934458058285628E-2</v>
      </c>
      <c r="R4" s="70">
        <f t="shared" si="2"/>
        <v>9.0965873139476044E-4</v>
      </c>
      <c r="S4" s="70">
        <f t="shared" si="2"/>
        <v>4.0758299629940924E-2</v>
      </c>
      <c r="T4" s="68">
        <f t="shared" si="0"/>
        <v>1</v>
      </c>
    </row>
    <row r="5" spans="1:21" s="4" customFormat="1" x14ac:dyDescent="0.25">
      <c r="B5" s="68" t="s">
        <v>224</v>
      </c>
      <c r="C5" s="71"/>
      <c r="D5" s="72"/>
      <c r="E5" s="73">
        <f>E4</f>
        <v>0.12580857974562487</v>
      </c>
      <c r="F5" s="73">
        <f t="shared" ref="F5:S5" si="3">F4</f>
        <v>3.5442211579054077E-2</v>
      </c>
      <c r="G5" s="73">
        <f t="shared" si="3"/>
        <v>8.420979565755124E-2</v>
      </c>
      <c r="H5" s="73">
        <f t="shared" si="3"/>
        <v>0.23645879312774923</v>
      </c>
      <c r="I5" s="73">
        <f t="shared" si="3"/>
        <v>0.22521286232315826</v>
      </c>
      <c r="J5" s="73">
        <f t="shared" si="3"/>
        <v>1.4385863518746059E-2</v>
      </c>
      <c r="K5" s="73">
        <f t="shared" si="3"/>
        <v>5.4025448177655332E-2</v>
      </c>
      <c r="L5" s="73">
        <f t="shared" si="3"/>
        <v>3.657206343770094E-2</v>
      </c>
      <c r="M5" s="73">
        <f t="shared" si="3"/>
        <v>0</v>
      </c>
      <c r="N5" s="73">
        <f t="shared" si="3"/>
        <v>1.8138639402807206E-2</v>
      </c>
      <c r="O5" s="73">
        <f t="shared" si="3"/>
        <v>6.1882212605301794E-2</v>
      </c>
      <c r="P5" s="73">
        <f>P4</f>
        <v>4.6261114005029705E-2</v>
      </c>
      <c r="Q5" s="73">
        <f t="shared" si="3"/>
        <v>1.9934458058285628E-2</v>
      </c>
      <c r="R5" s="73">
        <f t="shared" si="3"/>
        <v>9.0965873139476044E-4</v>
      </c>
      <c r="S5" s="73">
        <f t="shared" si="3"/>
        <v>4.0758299629940924E-2</v>
      </c>
      <c r="T5" s="74">
        <f t="shared" si="0"/>
        <v>1</v>
      </c>
    </row>
    <row r="6" spans="1:21" s="75" customFormat="1" x14ac:dyDescent="0.25">
      <c r="B6" s="72" t="s">
        <v>225</v>
      </c>
      <c r="C6" s="72" t="s">
        <v>226</v>
      </c>
      <c r="D6" s="72">
        <v>48118.8</v>
      </c>
      <c r="E6" s="72">
        <f>D6*$E$5</f>
        <v>6053.7578870637744</v>
      </c>
      <c r="F6" s="72">
        <f>D6*$F$5</f>
        <v>1705.4366905301874</v>
      </c>
      <c r="G6" s="72">
        <f t="shared" ref="G6:G9" si="4">D6*$G$5</f>
        <v>4052.0743152865766</v>
      </c>
      <c r="H6" s="72">
        <f t="shared" ref="H6:H9" si="5">D6*$H$5</f>
        <v>11378.11337475554</v>
      </c>
      <c r="I6" s="72">
        <f>D6*$I$5</f>
        <v>10836.972679555589</v>
      </c>
      <c r="J6" s="72">
        <f>D6*$J$5</f>
        <v>692.23048948583789</v>
      </c>
      <c r="K6" s="72">
        <f>D6*$K$5</f>
        <v>2599.6397357709616</v>
      </c>
      <c r="L6" s="72">
        <f>D6*$L$5</f>
        <v>1759.8038061460441</v>
      </c>
      <c r="M6" s="72">
        <f>D6*$M$5</f>
        <v>0</v>
      </c>
      <c r="N6" s="72">
        <f>D6*$N$5</f>
        <v>872.8095616957994</v>
      </c>
      <c r="O6" s="72">
        <f>D6*$O$5</f>
        <v>2977.6978119119963</v>
      </c>
      <c r="P6" s="72">
        <f>D6*$P$5</f>
        <v>2226.0292925852236</v>
      </c>
      <c r="Q6" s="72">
        <f>D6*$Q$5</f>
        <v>959.22220041503454</v>
      </c>
      <c r="R6" s="72">
        <f>D6*$R$5</f>
        <v>43.771686564238202</v>
      </c>
      <c r="S6" s="72">
        <f>D6*$S$5</f>
        <v>1961.2404682332015</v>
      </c>
      <c r="T6" s="68">
        <f t="shared" si="0"/>
        <v>48118.80000000001</v>
      </c>
      <c r="U6" s="75">
        <f>T6-D6</f>
        <v>0</v>
      </c>
    </row>
    <row r="7" spans="1:21" s="4" customFormat="1" x14ac:dyDescent="0.25">
      <c r="B7" s="71" t="s">
        <v>233</v>
      </c>
      <c r="C7" s="71" t="s">
        <v>227</v>
      </c>
      <c r="D7" s="72">
        <v>3213782</v>
      </c>
      <c r="E7" s="72">
        <f>D7*$E$5</f>
        <v>404321.34903205378</v>
      </c>
      <c r="F7" s="72">
        <f t="shared" ref="F7:F9" si="6">D7*$F$5</f>
        <v>113903.54161295557</v>
      </c>
      <c r="G7" s="72">
        <f t="shared" si="4"/>
        <v>270631.92550791631</v>
      </c>
      <c r="H7" s="72">
        <f t="shared" si="5"/>
        <v>759927.01309568412</v>
      </c>
      <c r="I7" s="72">
        <f t="shared" ref="I7:I8" si="7">D7*$I$5</f>
        <v>723785.04310264427</v>
      </c>
      <c r="J7" s="72">
        <f>D7*$J$5</f>
        <v>46233.029231002743</v>
      </c>
      <c r="K7" s="72">
        <f t="shared" ref="K7:K9" si="8">D7*$K$5</f>
        <v>173626.01289528151</v>
      </c>
      <c r="L7" s="72">
        <f t="shared" ref="L7:L9" si="9">D7*$L$5</f>
        <v>117534.6391789414</v>
      </c>
      <c r="M7" s="72">
        <f t="shared" ref="M7:M9" si="10">D7*$M$5</f>
        <v>0</v>
      </c>
      <c r="N7" s="72">
        <f t="shared" ref="N7:N8" si="11">D7*$N$5</f>
        <v>58293.632817232545</v>
      </c>
      <c r="O7" s="72">
        <f t="shared" ref="O7:O9" si="12">D7*$O$5</f>
        <v>198875.94099109201</v>
      </c>
      <c r="P7" s="72">
        <f t="shared" ref="P7:P9" si="13">D7*$P$5</f>
        <v>148673.13548931238</v>
      </c>
      <c r="Q7" s="72">
        <f t="shared" ref="Q7:Q9" si="14">D7*$Q$5</f>
        <v>64065.002487473306</v>
      </c>
      <c r="R7" s="72">
        <f t="shared" ref="R7:R9" si="15">D7*$R$5</f>
        <v>2923.4448570993159</v>
      </c>
      <c r="S7" s="72">
        <f t="shared" ref="S7:S9" si="16">D7*$S$5</f>
        <v>130988.2897013108</v>
      </c>
      <c r="T7" s="68">
        <f t="shared" si="0"/>
        <v>3213781.9999999995</v>
      </c>
      <c r="U7" s="75">
        <f>T7-D7</f>
        <v>0</v>
      </c>
    </row>
    <row r="8" spans="1:21" s="4" customFormat="1" x14ac:dyDescent="0.25">
      <c r="B8" s="71" t="s">
        <v>234</v>
      </c>
      <c r="C8" s="71" t="s">
        <v>235</v>
      </c>
      <c r="D8" s="72">
        <v>5554572.1200000001</v>
      </c>
      <c r="E8" s="72">
        <f>D8*$E$5</f>
        <v>698812.82951184467</v>
      </c>
      <c r="F8" s="72">
        <f t="shared" si="6"/>
        <v>196866.32030815494</v>
      </c>
      <c r="G8" s="72">
        <f t="shared" si="4"/>
        <v>467749.38319033117</v>
      </c>
      <c r="H8" s="72">
        <f t="shared" si="5"/>
        <v>1313427.4198362434</v>
      </c>
      <c r="I8" s="72">
        <f t="shared" si="7"/>
        <v>1250961.0861256134</v>
      </c>
      <c r="J8" s="72">
        <f>D8*$J$5</f>
        <v>79907.316423351964</v>
      </c>
      <c r="K8" s="72">
        <f t="shared" si="8"/>
        <v>300088.24821810913</v>
      </c>
      <c r="L8" s="72">
        <f t="shared" si="9"/>
        <v>203142.16394192501</v>
      </c>
      <c r="M8" s="72">
        <f t="shared" si="10"/>
        <v>0</v>
      </c>
      <c r="N8" s="72">
        <f t="shared" si="11"/>
        <v>100752.38072156635</v>
      </c>
      <c r="O8" s="72">
        <f t="shared" si="12"/>
        <v>343729.21286132192</v>
      </c>
      <c r="P8" s="72">
        <f t="shared" si="13"/>
        <v>256960.69409247953</v>
      </c>
      <c r="Q8" s="72">
        <f t="shared" si="14"/>
        <v>110727.38495786268</v>
      </c>
      <c r="R8" s="72">
        <f t="shared" si="15"/>
        <v>5052.7650281199049</v>
      </c>
      <c r="S8" s="72">
        <f t="shared" si="16"/>
        <v>226394.91478307618</v>
      </c>
      <c r="T8" s="68">
        <f t="shared" si="0"/>
        <v>5554572.120000001</v>
      </c>
      <c r="U8" s="75">
        <f>T8-D8</f>
        <v>0</v>
      </c>
    </row>
    <row r="9" spans="1:21" s="4" customFormat="1" x14ac:dyDescent="0.25">
      <c r="B9" s="71" t="s">
        <v>228</v>
      </c>
      <c r="C9" s="71" t="s">
        <v>229</v>
      </c>
      <c r="D9" s="72">
        <v>55545.72</v>
      </c>
      <c r="E9" s="72">
        <f t="shared" ref="E9" si="17">D9*$E$5</f>
        <v>6988.1281441481506</v>
      </c>
      <c r="F9" s="72">
        <f t="shared" si="6"/>
        <v>1968.6631605508956</v>
      </c>
      <c r="G9" s="72">
        <f t="shared" si="4"/>
        <v>4677.4937308515573</v>
      </c>
      <c r="H9" s="72">
        <f t="shared" si="5"/>
        <v>13134.273914611884</v>
      </c>
      <c r="I9" s="72">
        <f>D9*$I$5</f>
        <v>12509.610591000699</v>
      </c>
      <c r="J9" s="72">
        <f>D9*$J$5</f>
        <v>799.07314697048332</v>
      </c>
      <c r="K9" s="72">
        <f t="shared" si="8"/>
        <v>3000.8824173505532</v>
      </c>
      <c r="L9" s="72">
        <f t="shared" si="9"/>
        <v>2031.4215955327738</v>
      </c>
      <c r="M9" s="72">
        <f t="shared" si="10"/>
        <v>0</v>
      </c>
      <c r="N9" s="72">
        <f>D9*$N$5</f>
        <v>1007.5237854492963</v>
      </c>
      <c r="O9" s="72">
        <f t="shared" si="12"/>
        <v>3437.2920543545642</v>
      </c>
      <c r="P9" s="72">
        <f t="shared" si="13"/>
        <v>2569.6068854114587</v>
      </c>
      <c r="Q9" s="72">
        <f t="shared" si="14"/>
        <v>1107.2738256572773</v>
      </c>
      <c r="R9" s="72">
        <f t="shared" si="15"/>
        <v>50.527649189608574</v>
      </c>
      <c r="S9" s="72">
        <f t="shared" si="16"/>
        <v>2263.949098920802</v>
      </c>
      <c r="T9" s="68">
        <f t="shared" si="0"/>
        <v>55545.72</v>
      </c>
      <c r="U9" s="75">
        <f>T9-D9</f>
        <v>0</v>
      </c>
    </row>
    <row r="10" spans="1:21" s="4" customFormat="1" ht="15.75" thickBot="1" x14ac:dyDescent="0.3">
      <c r="B10" s="112" t="s">
        <v>223</v>
      </c>
      <c r="C10" s="113"/>
      <c r="D10" s="76">
        <f t="shared" ref="D10:L10" si="18">SUM(D6:D9)</f>
        <v>8872018.6400000006</v>
      </c>
      <c r="E10" s="77">
        <f t="shared" si="18"/>
        <v>1116176.0645751103</v>
      </c>
      <c r="F10" s="77">
        <f t="shared" si="18"/>
        <v>314443.96177219157</v>
      </c>
      <c r="G10" s="77">
        <f t="shared" si="18"/>
        <v>747110.87674438569</v>
      </c>
      <c r="H10" s="77">
        <f t="shared" si="18"/>
        <v>2097866.8202212946</v>
      </c>
      <c r="I10" s="77">
        <f t="shared" si="18"/>
        <v>1998092.7124988139</v>
      </c>
      <c r="J10" s="77">
        <f t="shared" si="18"/>
        <v>127631.64929081102</v>
      </c>
      <c r="K10" s="77">
        <f t="shared" si="18"/>
        <v>479314.78326651215</v>
      </c>
      <c r="L10" s="77">
        <f t="shared" si="18"/>
        <v>324468.02852254524</v>
      </c>
      <c r="M10" s="77">
        <f t="shared" ref="M10:R10" si="19">SUM(M6:M9)</f>
        <v>0</v>
      </c>
      <c r="N10" s="77">
        <f t="shared" si="19"/>
        <v>160926.34688594399</v>
      </c>
      <c r="O10" s="77">
        <f t="shared" si="19"/>
        <v>549020.14371868048</v>
      </c>
      <c r="P10" s="77">
        <f t="shared" si="19"/>
        <v>410429.46575978858</v>
      </c>
      <c r="Q10" s="77">
        <f t="shared" si="19"/>
        <v>176858.88347140828</v>
      </c>
      <c r="R10" s="77">
        <f t="shared" si="19"/>
        <v>8070.5092209730674</v>
      </c>
      <c r="S10" s="77">
        <f>SUM(S6:S9)</f>
        <v>361608.39405154099</v>
      </c>
      <c r="T10" s="78">
        <f>SUM(T6:T9)</f>
        <v>8872018.6400000006</v>
      </c>
      <c r="U10" s="75">
        <f>T10-D10</f>
        <v>0</v>
      </c>
    </row>
    <row r="11" spans="1:21" s="4" customFormat="1" ht="15.75" thickTop="1" x14ac:dyDescent="0.25">
      <c r="B11" s="114" t="s">
        <v>230</v>
      </c>
      <c r="C11" s="115"/>
      <c r="D11" s="116"/>
      <c r="E11" s="79">
        <f>450*550</f>
        <v>247500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>
        <f>23.92*550</f>
        <v>13156.000000000002</v>
      </c>
      <c r="T11" s="80"/>
    </row>
    <row r="12" spans="1:21" s="4" customFormat="1" x14ac:dyDescent="0.25">
      <c r="B12" s="117" t="s">
        <v>231</v>
      </c>
      <c r="C12" s="118"/>
      <c r="D12" s="119"/>
      <c r="E12" s="81">
        <f>E10+E11</f>
        <v>1363676.0645751103</v>
      </c>
      <c r="F12" s="81">
        <f>F10+F11</f>
        <v>314443.96177219157</v>
      </c>
      <c r="G12" s="81">
        <f>G10+G11</f>
        <v>747110.87674438569</v>
      </c>
      <c r="H12" s="81">
        <f t="shared" ref="H12:S12" si="20">H10+H11</f>
        <v>2097866.8202212946</v>
      </c>
      <c r="I12" s="81">
        <f t="shared" si="20"/>
        <v>1998092.7124988139</v>
      </c>
      <c r="J12" s="81">
        <f t="shared" si="20"/>
        <v>127631.64929081102</v>
      </c>
      <c r="K12" s="81">
        <f t="shared" si="20"/>
        <v>479314.78326651215</v>
      </c>
      <c r="L12" s="81">
        <f t="shared" si="20"/>
        <v>324468.02852254524</v>
      </c>
      <c r="M12" s="81">
        <f t="shared" si="20"/>
        <v>0</v>
      </c>
      <c r="N12" s="81">
        <f t="shared" si="20"/>
        <v>160926.34688594399</v>
      </c>
      <c r="O12" s="81">
        <f t="shared" si="20"/>
        <v>549020.14371868048</v>
      </c>
      <c r="P12" s="81">
        <f t="shared" si="20"/>
        <v>410429.46575978858</v>
      </c>
      <c r="Q12" s="81">
        <f t="shared" si="20"/>
        <v>176858.88347140828</v>
      </c>
      <c r="R12" s="81">
        <f t="shared" si="20"/>
        <v>8070.5092209730674</v>
      </c>
      <c r="S12" s="81">
        <f t="shared" si="20"/>
        <v>374764.39405154099</v>
      </c>
      <c r="T12" s="82">
        <f>SUM(E12:S12)</f>
        <v>9132674.6399999987</v>
      </c>
    </row>
    <row r="13" spans="1:21" s="4" customFormat="1" x14ac:dyDescent="0.25">
      <c r="B13" s="83"/>
      <c r="C13" s="83"/>
      <c r="D13" s="75"/>
    </row>
    <row r="14" spans="1:21" s="84" customFormat="1" x14ac:dyDescent="0.25">
      <c r="A14" s="75"/>
      <c r="B14" s="83"/>
      <c r="C14" s="83"/>
      <c r="D14" s="75"/>
      <c r="E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s="84" customFormat="1" x14ac:dyDescent="0.25">
      <c r="A15" s="75"/>
      <c r="B15" s="83"/>
      <c r="C15" s="83"/>
      <c r="D15" s="75"/>
      <c r="E15" s="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s="84" customFormat="1" x14ac:dyDescent="0.25">
      <c r="A16" s="75"/>
      <c r="B16" s="83"/>
      <c r="C16" s="83"/>
      <c r="D16" s="75"/>
      <c r="E16" s="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s="84" customFormat="1" x14ac:dyDescent="0.25">
      <c r="A17" s="75"/>
      <c r="B17" s="83"/>
      <c r="C17" s="83"/>
      <c r="D17" s="75"/>
      <c r="E17" s="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s="84" customFormat="1" x14ac:dyDescent="0.25">
      <c r="A18" s="75"/>
      <c r="B18" s="83"/>
      <c r="C18" s="83"/>
      <c r="D18" s="75"/>
      <c r="E18" s="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s="84" customFormat="1" x14ac:dyDescent="0.25">
      <c r="A19" s="75"/>
      <c r="B19" s="83"/>
      <c r="C19" s="83"/>
      <c r="D19" s="75"/>
      <c r="E19" s="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s="84" customFormat="1" x14ac:dyDescent="0.25">
      <c r="A20" s="75"/>
      <c r="B20" s="83"/>
      <c r="C20" s="83"/>
      <c r="D20" s="75"/>
      <c r="E20" s="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s="84" customFormat="1" x14ac:dyDescent="0.25">
      <c r="A21" s="75"/>
      <c r="B21" s="83"/>
      <c r="C21" s="83"/>
      <c r="D21" s="75"/>
      <c r="E21" s="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s="84" customFormat="1" x14ac:dyDescent="0.25">
      <c r="A22" s="75"/>
      <c r="B22" s="83"/>
      <c r="C22" s="83"/>
      <c r="D22" s="75"/>
      <c r="E22" s="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s="84" customFormat="1" x14ac:dyDescent="0.25">
      <c r="A23" s="75"/>
      <c r="B23" s="83"/>
      <c r="C23" s="83"/>
      <c r="D23" s="75"/>
      <c r="E23" s="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s="84" customFormat="1" x14ac:dyDescent="0.25">
      <c r="A24" s="75"/>
      <c r="B24" s="83"/>
      <c r="C24" s="83"/>
      <c r="D24" s="75"/>
      <c r="E24" s="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s="84" customFormat="1" x14ac:dyDescent="0.25">
      <c r="A25" s="75"/>
      <c r="B25" s="83"/>
      <c r="C25" s="83"/>
      <c r="D25" s="75"/>
      <c r="E25" s="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s="84" customFormat="1" x14ac:dyDescent="0.25">
      <c r="A26" s="75"/>
      <c r="B26" s="83"/>
      <c r="C26" s="83"/>
      <c r="D26" s="75"/>
      <c r="E26" s="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s="84" customFormat="1" x14ac:dyDescent="0.25">
      <c r="A27" s="75"/>
      <c r="B27" s="83"/>
      <c r="C27" s="83"/>
      <c r="D27" s="75"/>
      <c r="E27" s="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 s="84" customFormat="1" x14ac:dyDescent="0.25">
      <c r="A28" s="75"/>
      <c r="B28" s="83"/>
      <c r="C28" s="83"/>
      <c r="D28" s="75"/>
      <c r="E28" s="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s="84" customFormat="1" x14ac:dyDescent="0.25">
      <c r="A29" s="75"/>
      <c r="B29" s="83"/>
      <c r="C29" s="83"/>
      <c r="D29" s="75"/>
      <c r="E29" s="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s="84" customFormat="1" x14ac:dyDescent="0.25">
      <c r="A30" s="75"/>
      <c r="B30" s="83"/>
      <c r="C30" s="83"/>
      <c r="D30" s="75"/>
      <c r="E30" s="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s="84" customFormat="1" x14ac:dyDescent="0.25">
      <c r="A31" s="75"/>
      <c r="B31" s="83"/>
      <c r="C31" s="83"/>
      <c r="D31" s="75"/>
      <c r="E31" s="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s="84" customFormat="1" x14ac:dyDescent="0.25">
      <c r="A32" s="75"/>
      <c r="B32" s="83"/>
      <c r="C32" s="83"/>
      <c r="D32" s="75"/>
      <c r="E32" s="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s="84" customFormat="1" x14ac:dyDescent="0.25">
      <c r="A33" s="75"/>
      <c r="B33" s="83"/>
      <c r="C33" s="83"/>
      <c r="D33" s="75"/>
      <c r="E33" s="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s="84" customFormat="1" x14ac:dyDescent="0.25">
      <c r="A34" s="75"/>
      <c r="B34" s="83"/>
      <c r="C34" s="83"/>
      <c r="D34" s="75"/>
      <c r="E34" s="4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s="84" customFormat="1" x14ac:dyDescent="0.25">
      <c r="A35" s="75"/>
      <c r="B35" s="83"/>
      <c r="C35" s="83"/>
      <c r="D35" s="75"/>
      <c r="E35" s="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s="84" customFormat="1" x14ac:dyDescent="0.25">
      <c r="A36" s="75"/>
      <c r="B36" s="83"/>
      <c r="C36" s="83"/>
      <c r="D36" s="75"/>
      <c r="E36" s="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s="84" customFormat="1" x14ac:dyDescent="0.25">
      <c r="A37" s="75"/>
      <c r="B37" s="83"/>
      <c r="C37" s="83"/>
      <c r="D37" s="75"/>
      <c r="E37" s="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s="84" customFormat="1" x14ac:dyDescent="0.25">
      <c r="A38" s="75"/>
      <c r="B38" s="83"/>
      <c r="C38" s="83"/>
      <c r="D38" s="75"/>
      <c r="E38" s="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s="84" customFormat="1" x14ac:dyDescent="0.25">
      <c r="A39" s="75"/>
      <c r="B39" s="83"/>
      <c r="C39" s="83"/>
      <c r="D39" s="75"/>
      <c r="E39" s="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s="84" customFormat="1" x14ac:dyDescent="0.25">
      <c r="A40" s="75"/>
      <c r="B40" s="83"/>
      <c r="C40" s="83"/>
      <c r="D40" s="75"/>
      <c r="E40" s="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s="84" customFormat="1" x14ac:dyDescent="0.25">
      <c r="A41" s="75"/>
      <c r="B41" s="83"/>
      <c r="C41" s="83"/>
      <c r="D41" s="75"/>
      <c r="E41" s="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s="84" customFormat="1" x14ac:dyDescent="0.25">
      <c r="A42" s="75"/>
      <c r="B42" s="83"/>
      <c r="C42" s="83"/>
      <c r="D42" s="75"/>
      <c r="E42" s="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s="84" customFormat="1" x14ac:dyDescent="0.25">
      <c r="A43" s="75"/>
      <c r="B43" s="83"/>
      <c r="C43" s="83"/>
      <c r="D43" s="75"/>
      <c r="E43" s="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s="84" customFormat="1" x14ac:dyDescent="0.25">
      <c r="A44" s="75"/>
      <c r="B44" s="83"/>
      <c r="C44" s="83"/>
      <c r="D44" s="75"/>
      <c r="E44" s="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s="84" customFormat="1" x14ac:dyDescent="0.25">
      <c r="A45" s="75"/>
      <c r="B45" s="83"/>
      <c r="C45" s="83"/>
      <c r="D45" s="75"/>
      <c r="E45" s="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s="84" customFormat="1" x14ac:dyDescent="0.25">
      <c r="A46" s="75"/>
      <c r="B46" s="83"/>
      <c r="C46" s="83"/>
      <c r="D46" s="75"/>
      <c r="E46" s="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s="84" customFormat="1" x14ac:dyDescent="0.25">
      <c r="A47" s="75"/>
      <c r="B47" s="83"/>
      <c r="C47" s="83"/>
      <c r="D47" s="75"/>
      <c r="E47" s="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s="84" customFormat="1" x14ac:dyDescent="0.25">
      <c r="A48" s="75"/>
      <c r="B48" s="83"/>
      <c r="C48" s="83"/>
      <c r="D48" s="75"/>
      <c r="E48" s="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s="84" customFormat="1" x14ac:dyDescent="0.25">
      <c r="A49" s="75"/>
      <c r="B49" s="83"/>
      <c r="C49" s="83"/>
      <c r="D49" s="75"/>
      <c r="E49" s="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s="84" customFormat="1" x14ac:dyDescent="0.25">
      <c r="A50" s="75"/>
      <c r="B50" s="83"/>
      <c r="C50" s="83"/>
      <c r="D50" s="75"/>
      <c r="E50" s="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s="84" customFormat="1" x14ac:dyDescent="0.25">
      <c r="A51" s="75"/>
      <c r="B51" s="83"/>
      <c r="C51" s="83"/>
      <c r="D51" s="75"/>
      <c r="E51" s="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s="84" customFormat="1" x14ac:dyDescent="0.25">
      <c r="A52" s="75"/>
      <c r="B52" s="83"/>
      <c r="C52" s="83"/>
      <c r="D52" s="75"/>
      <c r="E52" s="4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s="84" customFormat="1" x14ac:dyDescent="0.25">
      <c r="A53" s="75"/>
      <c r="B53" s="83"/>
      <c r="C53" s="83"/>
      <c r="D53" s="75"/>
      <c r="E53" s="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s="84" customFormat="1" x14ac:dyDescent="0.25">
      <c r="A54" s="75"/>
      <c r="B54" s="83"/>
      <c r="C54" s="83"/>
      <c r="D54" s="75"/>
      <c r="E54" s="4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s="84" customFormat="1" x14ac:dyDescent="0.25">
      <c r="A55" s="75"/>
      <c r="B55" s="83"/>
      <c r="C55" s="83"/>
      <c r="D55" s="75"/>
      <c r="E55" s="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s="84" customFormat="1" x14ac:dyDescent="0.25">
      <c r="A56" s="75"/>
      <c r="B56" s="83"/>
      <c r="C56" s="83"/>
      <c r="D56" s="75"/>
      <c r="E56" s="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s="84" customFormat="1" x14ac:dyDescent="0.25">
      <c r="A57" s="75"/>
      <c r="B57" s="83"/>
      <c r="C57" s="83"/>
      <c r="D57" s="75"/>
      <c r="E57" s="4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s="84" customFormat="1" x14ac:dyDescent="0.25">
      <c r="A58" s="75"/>
      <c r="B58" s="83"/>
      <c r="C58" s="83"/>
      <c r="D58" s="75"/>
      <c r="E58" s="4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s="84" customFormat="1" x14ac:dyDescent="0.25">
      <c r="A59" s="75"/>
      <c r="B59" s="83"/>
      <c r="C59" s="83"/>
      <c r="D59" s="75"/>
      <c r="E59" s="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s="84" customFormat="1" x14ac:dyDescent="0.25">
      <c r="A60" s="75"/>
      <c r="B60" s="83"/>
      <c r="C60" s="83"/>
      <c r="D60" s="75"/>
      <c r="E60" s="4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s="84" customFormat="1" x14ac:dyDescent="0.25">
      <c r="A61" s="75"/>
      <c r="B61" s="83"/>
      <c r="C61" s="83"/>
      <c r="D61" s="75"/>
      <c r="E61" s="4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s="84" customFormat="1" x14ac:dyDescent="0.25">
      <c r="A62" s="75"/>
      <c r="B62" s="83"/>
      <c r="C62" s="83"/>
      <c r="D62" s="75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s="84" customFormat="1" x14ac:dyDescent="0.25">
      <c r="A63" s="75"/>
      <c r="B63" s="83"/>
      <c r="C63" s="83"/>
      <c r="D63" s="75"/>
      <c r="E63" s="4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s="84" customFormat="1" x14ac:dyDescent="0.25">
      <c r="A64" s="75"/>
      <c r="B64" s="83"/>
      <c r="C64" s="83"/>
      <c r="D64" s="75"/>
      <c r="E64" s="4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s="84" customFormat="1" x14ac:dyDescent="0.25">
      <c r="A65" s="75"/>
      <c r="B65" s="83"/>
      <c r="C65" s="83"/>
      <c r="D65" s="75"/>
      <c r="E65" s="4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s="84" customFormat="1" x14ac:dyDescent="0.25">
      <c r="A66" s="75"/>
      <c r="B66" s="83"/>
      <c r="C66" s="83"/>
      <c r="D66" s="75"/>
      <c r="E66" s="4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s="84" customFormat="1" x14ac:dyDescent="0.25">
      <c r="A67" s="75"/>
      <c r="B67" s="83"/>
      <c r="C67" s="83"/>
      <c r="D67" s="75"/>
      <c r="E67" s="4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s="84" customFormat="1" x14ac:dyDescent="0.25">
      <c r="A68" s="75"/>
      <c r="B68" s="83"/>
      <c r="C68" s="83"/>
      <c r="D68" s="75"/>
      <c r="E68" s="4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s="84" customFormat="1" x14ac:dyDescent="0.25">
      <c r="A69" s="75"/>
      <c r="B69" s="83"/>
      <c r="C69" s="83"/>
      <c r="D69" s="75"/>
      <c r="E69" s="4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s="84" customFormat="1" x14ac:dyDescent="0.25">
      <c r="A70" s="75"/>
      <c r="B70" s="83"/>
      <c r="C70" s="83"/>
      <c r="D70" s="75"/>
      <c r="E70" s="4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s="84" customFormat="1" x14ac:dyDescent="0.25">
      <c r="A71" s="75"/>
      <c r="B71" s="83"/>
      <c r="C71" s="83"/>
      <c r="D71" s="75"/>
      <c r="E71" s="4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s="84" customFormat="1" x14ac:dyDescent="0.25">
      <c r="A72" s="75"/>
      <c r="B72" s="83"/>
      <c r="C72" s="83"/>
      <c r="D72" s="75"/>
      <c r="E72" s="4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s="84" customFormat="1" x14ac:dyDescent="0.25">
      <c r="A73" s="75"/>
      <c r="B73" s="83"/>
      <c r="C73" s="83"/>
      <c r="D73" s="75"/>
      <c r="E73" s="4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s="84" customFormat="1" x14ac:dyDescent="0.25">
      <c r="A74" s="75"/>
      <c r="B74" s="83"/>
      <c r="C74" s="83"/>
      <c r="D74" s="75"/>
      <c r="E74" s="4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s="84" customFormat="1" x14ac:dyDescent="0.25">
      <c r="A75" s="75"/>
      <c r="B75" s="83"/>
      <c r="C75" s="83"/>
      <c r="D75" s="75"/>
      <c r="E75" s="4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s="84" customFormat="1" x14ac:dyDescent="0.25">
      <c r="A76" s="75"/>
      <c r="B76" s="83"/>
      <c r="C76" s="83"/>
      <c r="D76" s="75"/>
      <c r="E76" s="4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s="84" customFormat="1" x14ac:dyDescent="0.25">
      <c r="A77" s="75"/>
      <c r="B77" s="83"/>
      <c r="C77" s="83"/>
      <c r="D77" s="75"/>
      <c r="E77" s="4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s="84" customFormat="1" x14ac:dyDescent="0.25">
      <c r="A78" s="75"/>
      <c r="B78" s="83"/>
      <c r="C78" s="83"/>
      <c r="D78" s="75"/>
      <c r="E78" s="4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s="84" customFormat="1" x14ac:dyDescent="0.25">
      <c r="A79" s="75"/>
      <c r="B79" s="83"/>
      <c r="C79" s="83"/>
      <c r="D79" s="75"/>
      <c r="E79" s="4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s="84" customFormat="1" x14ac:dyDescent="0.25">
      <c r="A80" s="75"/>
      <c r="B80" s="83"/>
      <c r="C80" s="83"/>
      <c r="D80" s="75"/>
      <c r="E80" s="4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s="84" customFormat="1" x14ac:dyDescent="0.25">
      <c r="A81" s="75"/>
      <c r="B81" s="83"/>
      <c r="C81" s="83"/>
      <c r="D81" s="75"/>
      <c r="E81" s="4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s="84" customFormat="1" x14ac:dyDescent="0.25">
      <c r="A82" s="75"/>
      <c r="B82" s="83"/>
      <c r="C82" s="83"/>
      <c r="D82" s="75"/>
      <c r="E82" s="4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s="84" customFormat="1" x14ac:dyDescent="0.25">
      <c r="A83" s="75"/>
      <c r="B83" s="83"/>
      <c r="C83" s="83"/>
      <c r="D83" s="75"/>
      <c r="E83" s="4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s="84" customFormat="1" x14ac:dyDescent="0.25">
      <c r="A84" s="75"/>
      <c r="B84" s="83"/>
      <c r="C84" s="83"/>
      <c r="D84" s="75"/>
      <c r="E84" s="4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s="84" customFormat="1" x14ac:dyDescent="0.25">
      <c r="A85" s="75"/>
      <c r="B85" s="83"/>
      <c r="C85" s="83"/>
      <c r="D85" s="75"/>
      <c r="E85" s="4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s="84" customFormat="1" x14ac:dyDescent="0.25">
      <c r="A86" s="75"/>
      <c r="B86" s="83"/>
      <c r="C86" s="83"/>
      <c r="D86" s="75"/>
      <c r="E86" s="4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s="84" customFormat="1" x14ac:dyDescent="0.25">
      <c r="A87" s="75"/>
      <c r="B87" s="83"/>
      <c r="C87" s="83"/>
      <c r="D87" s="75"/>
      <c r="E87" s="4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s="84" customFormat="1" x14ac:dyDescent="0.25">
      <c r="A88" s="75"/>
      <c r="B88" s="83"/>
      <c r="C88" s="83"/>
      <c r="D88" s="75"/>
      <c r="E88" s="4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s="84" customFormat="1" x14ac:dyDescent="0.25">
      <c r="A89" s="75"/>
      <c r="B89" s="83"/>
      <c r="C89" s="83"/>
      <c r="D89" s="75"/>
      <c r="E89" s="4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s="84" customFormat="1" x14ac:dyDescent="0.25">
      <c r="A90" s="75"/>
      <c r="B90" s="83"/>
      <c r="C90" s="83"/>
      <c r="D90" s="75"/>
      <c r="E90" s="4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s="84" customFormat="1" x14ac:dyDescent="0.25">
      <c r="A91" s="75"/>
      <c r="B91" s="83"/>
      <c r="C91" s="83"/>
      <c r="D91" s="75"/>
      <c r="E91" s="4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s="84" customFormat="1" x14ac:dyDescent="0.25">
      <c r="A92" s="75"/>
      <c r="B92" s="83"/>
      <c r="C92" s="83"/>
      <c r="D92" s="75"/>
      <c r="E92" s="4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s="84" customFormat="1" x14ac:dyDescent="0.25">
      <c r="A93" s="75"/>
      <c r="B93" s="83"/>
      <c r="C93" s="83"/>
      <c r="D93" s="75"/>
      <c r="E93" s="4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s="84" customFormat="1" x14ac:dyDescent="0.25">
      <c r="A94" s="75"/>
      <c r="B94" s="83"/>
      <c r="C94" s="83"/>
      <c r="D94" s="75"/>
      <c r="E94" s="4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s="84" customFormat="1" x14ac:dyDescent="0.25">
      <c r="A95" s="75"/>
      <c r="B95" s="83"/>
      <c r="C95" s="83"/>
      <c r="D95" s="75"/>
      <c r="E95" s="4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s="84" customFormat="1" x14ac:dyDescent="0.25">
      <c r="A96" s="75"/>
      <c r="B96" s="83"/>
      <c r="C96" s="83"/>
      <c r="D96" s="75"/>
      <c r="E96" s="4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s="84" customFormat="1" x14ac:dyDescent="0.25">
      <c r="A97" s="75"/>
      <c r="B97" s="83"/>
      <c r="C97" s="83"/>
      <c r="D97" s="75"/>
      <c r="E97" s="4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s="84" customFormat="1" x14ac:dyDescent="0.25">
      <c r="A98" s="75"/>
      <c r="B98" s="83"/>
      <c r="C98" s="83"/>
      <c r="D98" s="75"/>
      <c r="E98" s="4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s="84" customFormat="1" x14ac:dyDescent="0.25">
      <c r="A99" s="75"/>
      <c r="B99" s="83"/>
      <c r="C99" s="83"/>
      <c r="D99" s="75"/>
      <c r="E99" s="4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s="84" customFormat="1" x14ac:dyDescent="0.25">
      <c r="A100" s="75"/>
      <c r="B100" s="83"/>
      <c r="C100" s="83"/>
      <c r="D100" s="75"/>
      <c r="E100" s="4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s="84" customFormat="1" x14ac:dyDescent="0.25">
      <c r="A101" s="75"/>
      <c r="B101" s="83"/>
      <c r="C101" s="83"/>
      <c r="D101" s="75"/>
      <c r="E101" s="4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s="84" customFormat="1" x14ac:dyDescent="0.25">
      <c r="A102" s="75"/>
      <c r="B102" s="83"/>
      <c r="C102" s="83"/>
      <c r="D102" s="75"/>
      <c r="E102" s="4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s="84" customFormat="1" x14ac:dyDescent="0.25">
      <c r="A103" s="75"/>
      <c r="B103" s="83"/>
      <c r="C103" s="83"/>
      <c r="D103" s="75"/>
      <c r="E103" s="4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s="84" customFormat="1" x14ac:dyDescent="0.25">
      <c r="A104" s="75"/>
      <c r="B104" s="83"/>
      <c r="C104" s="83"/>
      <c r="D104" s="75"/>
      <c r="E104" s="4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s="84" customFormat="1" x14ac:dyDescent="0.25">
      <c r="A105" s="75"/>
      <c r="B105" s="83"/>
      <c r="C105" s="83"/>
      <c r="D105" s="75"/>
      <c r="E105" s="4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s="84" customFormat="1" x14ac:dyDescent="0.25">
      <c r="A106" s="75"/>
      <c r="B106" s="83"/>
      <c r="C106" s="83"/>
      <c r="D106" s="75"/>
      <c r="E106" s="4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s="84" customFormat="1" x14ac:dyDescent="0.25">
      <c r="A107" s="75"/>
      <c r="B107" s="83"/>
      <c r="C107" s="83"/>
      <c r="D107" s="75"/>
      <c r="E107" s="4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s="84" customFormat="1" x14ac:dyDescent="0.25">
      <c r="A108" s="75"/>
      <c r="B108" s="83"/>
      <c r="C108" s="83"/>
      <c r="D108" s="75"/>
      <c r="E108" s="4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s="84" customFormat="1" x14ac:dyDescent="0.25">
      <c r="A109" s="75"/>
      <c r="B109" s="83"/>
      <c r="C109" s="83"/>
      <c r="D109" s="75"/>
      <c r="E109" s="4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s="84" customFormat="1" x14ac:dyDescent="0.25">
      <c r="A110" s="75"/>
      <c r="B110" s="83"/>
      <c r="C110" s="83"/>
      <c r="D110" s="75"/>
      <c r="E110" s="4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s="84" customFormat="1" x14ac:dyDescent="0.25">
      <c r="A111" s="75"/>
      <c r="B111" s="83"/>
      <c r="C111" s="83"/>
      <c r="D111" s="75"/>
      <c r="E111" s="4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s="84" customFormat="1" x14ac:dyDescent="0.25">
      <c r="A112" s="75"/>
      <c r="B112" s="83"/>
      <c r="C112" s="83"/>
      <c r="D112" s="75"/>
      <c r="E112" s="4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s="84" customFormat="1" x14ac:dyDescent="0.25">
      <c r="A113" s="75"/>
      <c r="B113" s="83"/>
      <c r="C113" s="83"/>
      <c r="D113" s="75"/>
      <c r="E113" s="4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s="84" customFormat="1" x14ac:dyDescent="0.25">
      <c r="A114" s="75"/>
      <c r="B114" s="83"/>
      <c r="C114" s="83"/>
      <c r="D114" s="75"/>
      <c r="E114" s="4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s="84" customFormat="1" x14ac:dyDescent="0.25">
      <c r="A115" s="75"/>
      <c r="B115" s="83"/>
      <c r="C115" s="83"/>
      <c r="D115" s="75"/>
      <c r="E115" s="4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s="84" customFormat="1" x14ac:dyDescent="0.25">
      <c r="A116" s="75"/>
      <c r="B116" s="83"/>
      <c r="C116" s="83"/>
      <c r="D116" s="75"/>
      <c r="E116" s="4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s="84" customFormat="1" x14ac:dyDescent="0.25">
      <c r="A117" s="75"/>
      <c r="B117" s="83"/>
      <c r="C117" s="83"/>
      <c r="D117" s="75"/>
      <c r="E117" s="4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s="84" customFormat="1" x14ac:dyDescent="0.25">
      <c r="A118" s="75"/>
      <c r="B118" s="83"/>
      <c r="C118" s="83"/>
      <c r="D118" s="75"/>
      <c r="E118" s="4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s="84" customFormat="1" x14ac:dyDescent="0.25">
      <c r="A119" s="75"/>
      <c r="B119" s="83"/>
      <c r="C119" s="83"/>
      <c r="D119" s="75"/>
      <c r="E119" s="4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s="84" customFormat="1" x14ac:dyDescent="0.25">
      <c r="A120" s="75"/>
      <c r="B120" s="83"/>
      <c r="C120" s="83"/>
      <c r="D120" s="75"/>
      <c r="E120" s="4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s="84" customFormat="1" x14ac:dyDescent="0.25">
      <c r="A121" s="75"/>
      <c r="B121" s="83"/>
      <c r="C121" s="83"/>
      <c r="D121" s="75"/>
      <c r="E121" s="4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s="84" customFormat="1" x14ac:dyDescent="0.25">
      <c r="A122" s="75"/>
      <c r="B122" s="83"/>
      <c r="C122" s="83"/>
      <c r="D122" s="75"/>
      <c r="E122" s="4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s="84" customFormat="1" x14ac:dyDescent="0.25">
      <c r="A123" s="75"/>
      <c r="B123" s="83"/>
      <c r="C123" s="83"/>
      <c r="D123" s="75"/>
      <c r="E123" s="4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s="84" customFormat="1" x14ac:dyDescent="0.25">
      <c r="A124" s="75"/>
      <c r="B124" s="83"/>
      <c r="C124" s="83"/>
      <c r="D124" s="75"/>
      <c r="E124" s="4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s="84" customFormat="1" x14ac:dyDescent="0.25">
      <c r="A125" s="75"/>
      <c r="B125" s="83"/>
      <c r="C125" s="83"/>
      <c r="D125" s="75"/>
      <c r="E125" s="4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s="84" customFormat="1" x14ac:dyDescent="0.25">
      <c r="A126" s="75"/>
      <c r="B126" s="83"/>
      <c r="C126" s="83"/>
      <c r="D126" s="75"/>
      <c r="E126" s="4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s="84" customFormat="1" x14ac:dyDescent="0.25">
      <c r="A127" s="75"/>
      <c r="B127" s="83"/>
      <c r="C127" s="83"/>
      <c r="D127" s="75"/>
      <c r="E127" s="4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s="84" customFormat="1" x14ac:dyDescent="0.25">
      <c r="A128" s="75"/>
      <c r="B128" s="83"/>
      <c r="C128" s="83"/>
      <c r="D128" s="75"/>
      <c r="E128" s="4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s="84" customFormat="1" x14ac:dyDescent="0.25">
      <c r="A129" s="75"/>
      <c r="B129" s="83"/>
      <c r="C129" s="83"/>
      <c r="D129" s="75"/>
      <c r="E129" s="4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s="84" customFormat="1" x14ac:dyDescent="0.25">
      <c r="A130" s="75"/>
      <c r="B130" s="83"/>
      <c r="C130" s="83"/>
      <c r="D130" s="75"/>
      <c r="E130" s="4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s="84" customFormat="1" x14ac:dyDescent="0.25">
      <c r="A131" s="75"/>
      <c r="B131" s="83"/>
      <c r="C131" s="83"/>
      <c r="D131" s="75"/>
      <c r="E131" s="4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s="84" customFormat="1" x14ac:dyDescent="0.25">
      <c r="A132" s="75"/>
      <c r="B132" s="83"/>
      <c r="C132" s="83"/>
      <c r="D132" s="75"/>
      <c r="E132" s="4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s="84" customFormat="1" x14ac:dyDescent="0.25">
      <c r="A133" s="75"/>
      <c r="B133" s="83"/>
      <c r="C133" s="83"/>
      <c r="D133" s="75"/>
      <c r="E133" s="4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s="84" customFormat="1" x14ac:dyDescent="0.25">
      <c r="A134" s="75"/>
      <c r="B134" s="83"/>
      <c r="C134" s="83"/>
      <c r="D134" s="75"/>
      <c r="E134" s="4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s="84" customFormat="1" x14ac:dyDescent="0.25">
      <c r="A135" s="75"/>
      <c r="B135" s="83"/>
      <c r="C135" s="83"/>
      <c r="D135" s="75"/>
      <c r="E135" s="4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s="84" customFormat="1" x14ac:dyDescent="0.25">
      <c r="A136" s="75"/>
      <c r="B136" s="83"/>
      <c r="C136" s="83"/>
      <c r="D136" s="75"/>
      <c r="E136" s="4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s="84" customFormat="1" x14ac:dyDescent="0.25">
      <c r="A137" s="75"/>
      <c r="B137" s="83"/>
      <c r="C137" s="83"/>
      <c r="D137" s="75"/>
      <c r="E137" s="4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s="84" customFormat="1" x14ac:dyDescent="0.25">
      <c r="A138" s="75"/>
      <c r="B138" s="83"/>
      <c r="C138" s="83"/>
      <c r="D138" s="75"/>
      <c r="E138" s="4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s="84" customFormat="1" x14ac:dyDescent="0.25">
      <c r="A139" s="75"/>
      <c r="B139" s="83"/>
      <c r="C139" s="83"/>
      <c r="D139" s="75"/>
      <c r="E139" s="4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s="84" customFormat="1" x14ac:dyDescent="0.25">
      <c r="A140" s="75"/>
      <c r="B140" s="83"/>
      <c r="C140" s="83"/>
      <c r="D140" s="75"/>
      <c r="E140" s="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s="84" customFormat="1" x14ac:dyDescent="0.25">
      <c r="A141" s="75"/>
      <c r="B141" s="83"/>
      <c r="C141" s="83"/>
      <c r="D141" s="75"/>
      <c r="E141" s="4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s="84" customFormat="1" x14ac:dyDescent="0.25">
      <c r="A142" s="75"/>
      <c r="B142" s="83"/>
      <c r="C142" s="83"/>
      <c r="D142" s="75"/>
      <c r="E142" s="4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s="84" customFormat="1" x14ac:dyDescent="0.25">
      <c r="A143" s="75"/>
      <c r="B143" s="83"/>
      <c r="C143" s="83"/>
      <c r="D143" s="75"/>
      <c r="E143" s="4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s="84" customFormat="1" x14ac:dyDescent="0.25">
      <c r="A144" s="75"/>
      <c r="B144" s="83"/>
      <c r="C144" s="83"/>
      <c r="D144" s="75"/>
      <c r="E144" s="4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s="84" customFormat="1" x14ac:dyDescent="0.25">
      <c r="A145" s="75"/>
      <c r="B145" s="83"/>
      <c r="C145" s="83"/>
      <c r="D145" s="75"/>
      <c r="E145" s="4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s="84" customFormat="1" x14ac:dyDescent="0.25">
      <c r="A146" s="75"/>
      <c r="B146" s="83"/>
      <c r="C146" s="83"/>
      <c r="D146" s="75"/>
      <c r="E146" s="4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s="84" customFormat="1" x14ac:dyDescent="0.25">
      <c r="A147" s="75"/>
      <c r="B147" s="83"/>
      <c r="C147" s="83"/>
      <c r="D147" s="75"/>
      <c r="E147" s="4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s="84" customFormat="1" x14ac:dyDescent="0.25">
      <c r="A148" s="75"/>
      <c r="B148" s="83"/>
      <c r="C148" s="83"/>
      <c r="D148" s="75"/>
      <c r="E148" s="4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s="84" customFormat="1" x14ac:dyDescent="0.25">
      <c r="A149" s="75"/>
      <c r="B149" s="83"/>
      <c r="C149" s="83"/>
      <c r="D149" s="75"/>
      <c r="E149" s="4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s="84" customFormat="1" x14ac:dyDescent="0.25">
      <c r="A150" s="75"/>
      <c r="B150" s="83"/>
      <c r="C150" s="83"/>
      <c r="D150" s="75"/>
      <c r="E150" s="4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s="84" customFormat="1" x14ac:dyDescent="0.25">
      <c r="A151" s="75"/>
      <c r="B151" s="83"/>
      <c r="C151" s="83"/>
      <c r="D151" s="75"/>
      <c r="E151" s="4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s="84" customFormat="1" x14ac:dyDescent="0.25">
      <c r="A152" s="75"/>
      <c r="B152" s="83"/>
      <c r="C152" s="83"/>
      <c r="D152" s="75"/>
      <c r="E152" s="4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s="84" customFormat="1" x14ac:dyDescent="0.25">
      <c r="A153" s="75"/>
      <c r="B153" s="83"/>
      <c r="C153" s="83"/>
      <c r="D153" s="75"/>
      <c r="E153" s="4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s="84" customFormat="1" x14ac:dyDescent="0.25">
      <c r="A154" s="75"/>
      <c r="B154" s="83"/>
      <c r="C154" s="83"/>
      <c r="D154" s="75"/>
      <c r="E154" s="4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s="84" customFormat="1" x14ac:dyDescent="0.25">
      <c r="A155" s="75"/>
      <c r="B155" s="83"/>
      <c r="C155" s="83"/>
      <c r="D155" s="75"/>
      <c r="E155" s="4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s="84" customFormat="1" x14ac:dyDescent="0.25">
      <c r="A156" s="75"/>
      <c r="B156" s="83"/>
      <c r="C156" s="83"/>
      <c r="D156" s="75"/>
      <c r="E156" s="4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s="84" customFormat="1" x14ac:dyDescent="0.25">
      <c r="A157" s="75"/>
      <c r="B157" s="83"/>
      <c r="C157" s="83"/>
      <c r="D157" s="75"/>
      <c r="E157" s="4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s="84" customFormat="1" x14ac:dyDescent="0.25">
      <c r="A158" s="75"/>
      <c r="B158" s="83"/>
      <c r="C158" s="83"/>
      <c r="D158" s="75"/>
      <c r="E158" s="4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s="84" customFormat="1" x14ac:dyDescent="0.25">
      <c r="A159" s="75"/>
      <c r="B159" s="83"/>
      <c r="C159" s="83"/>
      <c r="D159" s="75"/>
      <c r="E159" s="4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s="84" customFormat="1" x14ac:dyDescent="0.25">
      <c r="A160" s="75"/>
      <c r="B160" s="83"/>
      <c r="C160" s="83"/>
      <c r="D160" s="75"/>
      <c r="E160" s="4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s="84" customFormat="1" x14ac:dyDescent="0.25">
      <c r="A161" s="75"/>
      <c r="B161" s="83"/>
      <c r="C161" s="83"/>
      <c r="D161" s="75"/>
      <c r="E161" s="4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s="84" customFormat="1" x14ac:dyDescent="0.25">
      <c r="A162" s="75"/>
      <c r="B162" s="83"/>
      <c r="C162" s="83"/>
      <c r="D162" s="75"/>
      <c r="E162" s="4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s="84" customFormat="1" x14ac:dyDescent="0.25">
      <c r="A163" s="75"/>
      <c r="B163" s="83"/>
      <c r="C163" s="83"/>
      <c r="D163" s="75"/>
      <c r="E163" s="4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s="84" customFormat="1" x14ac:dyDescent="0.25">
      <c r="A164" s="75"/>
      <c r="B164" s="83"/>
      <c r="C164" s="83"/>
      <c r="D164" s="75"/>
      <c r="E164" s="4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s="84" customFormat="1" x14ac:dyDescent="0.25">
      <c r="A165" s="75"/>
      <c r="B165" s="83"/>
      <c r="C165" s="83"/>
      <c r="D165" s="75"/>
      <c r="E165" s="4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s="84" customFormat="1" x14ac:dyDescent="0.25">
      <c r="A166" s="75"/>
      <c r="B166" s="83"/>
      <c r="C166" s="83"/>
      <c r="D166" s="75"/>
      <c r="E166" s="4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s="84" customFormat="1" x14ac:dyDescent="0.25">
      <c r="A167" s="75"/>
      <c r="B167" s="83"/>
      <c r="C167" s="83"/>
      <c r="D167" s="75"/>
      <c r="E167" s="4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s="84" customFormat="1" x14ac:dyDescent="0.25">
      <c r="A168" s="75"/>
      <c r="B168" s="83"/>
      <c r="C168" s="83"/>
      <c r="D168" s="75"/>
      <c r="E168" s="4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s="84" customFormat="1" x14ac:dyDescent="0.25">
      <c r="A169" s="75"/>
      <c r="B169" s="83"/>
      <c r="C169" s="83"/>
      <c r="D169" s="75"/>
      <c r="E169" s="4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s="84" customFormat="1" x14ac:dyDescent="0.25">
      <c r="A170" s="75"/>
      <c r="B170" s="83"/>
      <c r="C170" s="83"/>
      <c r="D170" s="75"/>
      <c r="E170" s="4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s="84" customFormat="1" x14ac:dyDescent="0.25">
      <c r="A171" s="75"/>
      <c r="B171" s="83"/>
      <c r="C171" s="83"/>
      <c r="D171" s="75"/>
      <c r="E171" s="4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s="84" customFormat="1" x14ac:dyDescent="0.25">
      <c r="A172" s="75"/>
      <c r="B172" s="83"/>
      <c r="C172" s="83"/>
      <c r="D172" s="75"/>
      <c r="E172" s="4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s="84" customFormat="1" x14ac:dyDescent="0.25">
      <c r="A173" s="75"/>
      <c r="B173" s="83"/>
      <c r="C173" s="83"/>
      <c r="D173" s="75"/>
      <c r="E173" s="4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s="84" customFormat="1" x14ac:dyDescent="0.25">
      <c r="A174" s="75"/>
      <c r="B174" s="83"/>
      <c r="C174" s="83"/>
      <c r="D174" s="75"/>
      <c r="E174" s="4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s="84" customFormat="1" x14ac:dyDescent="0.25">
      <c r="A175" s="75"/>
      <c r="B175" s="83"/>
      <c r="C175" s="83"/>
      <c r="D175" s="75"/>
      <c r="E175" s="4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s="84" customFormat="1" x14ac:dyDescent="0.25">
      <c r="A176" s="75"/>
      <c r="B176" s="83"/>
      <c r="C176" s="83"/>
      <c r="D176" s="75"/>
      <c r="E176" s="4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s="84" customFormat="1" x14ac:dyDescent="0.25">
      <c r="A177" s="75"/>
      <c r="B177" s="83"/>
      <c r="C177" s="83"/>
      <c r="D177" s="75"/>
      <c r="E177" s="4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s="84" customFormat="1" x14ac:dyDescent="0.25">
      <c r="A178" s="75"/>
      <c r="B178" s="83"/>
      <c r="C178" s="83"/>
      <c r="D178" s="75"/>
      <c r="E178" s="4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s="84" customFormat="1" x14ac:dyDescent="0.25">
      <c r="A179" s="75"/>
      <c r="B179" s="83"/>
      <c r="C179" s="83"/>
      <c r="D179" s="75"/>
      <c r="E179" s="4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s="84" customFormat="1" x14ac:dyDescent="0.25">
      <c r="A180" s="75"/>
      <c r="B180" s="83"/>
      <c r="C180" s="83"/>
      <c r="D180" s="75"/>
      <c r="E180" s="4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s="84" customFormat="1" x14ac:dyDescent="0.25">
      <c r="A181" s="75"/>
      <c r="B181" s="83"/>
      <c r="C181" s="83"/>
      <c r="D181" s="75"/>
      <c r="E181" s="4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s="84" customFormat="1" x14ac:dyDescent="0.25">
      <c r="A182" s="75"/>
      <c r="B182" s="83"/>
      <c r="C182" s="83"/>
      <c r="D182" s="75"/>
      <c r="E182" s="4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s="84" customFormat="1" x14ac:dyDescent="0.25">
      <c r="A183" s="75"/>
      <c r="B183" s="83"/>
      <c r="C183" s="83"/>
      <c r="D183" s="75"/>
      <c r="E183" s="4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s="84" customFormat="1" x14ac:dyDescent="0.25">
      <c r="A184" s="75"/>
      <c r="B184" s="83"/>
      <c r="C184" s="83"/>
      <c r="D184" s="75"/>
      <c r="E184" s="4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s="84" customFormat="1" x14ac:dyDescent="0.25">
      <c r="A185" s="75"/>
      <c r="B185" s="83"/>
      <c r="C185" s="83"/>
      <c r="D185" s="75"/>
      <c r="E185" s="4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s="84" customFormat="1" x14ac:dyDescent="0.25">
      <c r="A186" s="75"/>
      <c r="B186" s="83"/>
      <c r="C186" s="83"/>
      <c r="D186" s="75"/>
      <c r="E186" s="4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s="84" customFormat="1" x14ac:dyDescent="0.25">
      <c r="A187" s="75"/>
      <c r="B187" s="83"/>
      <c r="C187" s="83"/>
      <c r="D187" s="75"/>
      <c r="E187" s="4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s="84" customFormat="1" x14ac:dyDescent="0.25">
      <c r="A188" s="75"/>
      <c r="B188" s="83"/>
      <c r="C188" s="83"/>
      <c r="D188" s="75"/>
      <c r="E188" s="4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s="84" customFormat="1" x14ac:dyDescent="0.25">
      <c r="A189" s="75"/>
      <c r="B189" s="83"/>
      <c r="C189" s="83"/>
      <c r="D189" s="75"/>
      <c r="E189" s="4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s="84" customFormat="1" x14ac:dyDescent="0.25">
      <c r="A190" s="75"/>
      <c r="B190" s="83"/>
      <c r="C190" s="83"/>
      <c r="D190" s="75"/>
      <c r="E190" s="4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s="84" customFormat="1" x14ac:dyDescent="0.25">
      <c r="A191" s="75"/>
      <c r="B191" s="83"/>
      <c r="C191" s="83"/>
      <c r="D191" s="75"/>
      <c r="E191" s="4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s="84" customFormat="1" x14ac:dyDescent="0.25">
      <c r="A192" s="75"/>
      <c r="B192" s="83"/>
      <c r="C192" s="83"/>
      <c r="D192" s="75"/>
      <c r="E192" s="4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s="84" customFormat="1" x14ac:dyDescent="0.25">
      <c r="A193" s="75"/>
      <c r="B193" s="83"/>
      <c r="C193" s="83"/>
      <c r="D193" s="75"/>
      <c r="E193" s="4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s="84" customFormat="1" x14ac:dyDescent="0.25">
      <c r="A194" s="75"/>
      <c r="B194" s="83"/>
      <c r="C194" s="83"/>
      <c r="D194" s="75"/>
      <c r="E194" s="4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s="84" customFormat="1" x14ac:dyDescent="0.25">
      <c r="A195" s="75"/>
      <c r="B195" s="83"/>
      <c r="C195" s="83"/>
      <c r="D195" s="75"/>
      <c r="E195" s="4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s="84" customFormat="1" x14ac:dyDescent="0.25">
      <c r="A196" s="75"/>
      <c r="B196" s="83"/>
      <c r="C196" s="83"/>
      <c r="D196" s="75"/>
      <c r="E196" s="4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s="84" customFormat="1" x14ac:dyDescent="0.25">
      <c r="A197" s="75"/>
      <c r="B197" s="83"/>
      <c r="C197" s="83"/>
      <c r="D197" s="75"/>
      <c r="E197" s="4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s="84" customFormat="1" x14ac:dyDescent="0.25">
      <c r="A198" s="75"/>
      <c r="B198" s="83"/>
      <c r="C198" s="83"/>
      <c r="D198" s="75"/>
      <c r="E198" s="4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s="84" customFormat="1" x14ac:dyDescent="0.25">
      <c r="A199" s="75"/>
      <c r="B199" s="83"/>
      <c r="C199" s="83"/>
      <c r="D199" s="75"/>
      <c r="E199" s="4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s="84" customFormat="1" x14ac:dyDescent="0.25">
      <c r="A200" s="75"/>
      <c r="B200" s="83"/>
      <c r="C200" s="83"/>
      <c r="D200" s="75"/>
      <c r="E200" s="4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s="84" customFormat="1" x14ac:dyDescent="0.25">
      <c r="A201" s="75"/>
      <c r="B201" s="83"/>
      <c r="C201" s="83"/>
      <c r="D201" s="75"/>
      <c r="E201" s="4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s="84" customFormat="1" x14ac:dyDescent="0.25">
      <c r="A202" s="75"/>
      <c r="B202" s="83"/>
      <c r="C202" s="83"/>
      <c r="D202" s="75"/>
      <c r="E202" s="4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s="84" customFormat="1" x14ac:dyDescent="0.25">
      <c r="A203" s="75"/>
      <c r="B203" s="83"/>
      <c r="C203" s="83"/>
      <c r="D203" s="75"/>
      <c r="E203" s="4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s="84" customFormat="1" x14ac:dyDescent="0.25">
      <c r="A204" s="75"/>
      <c r="B204" s="83"/>
      <c r="C204" s="83"/>
      <c r="D204" s="75"/>
      <c r="E204" s="4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s="84" customFormat="1" x14ac:dyDescent="0.25">
      <c r="A205" s="75"/>
      <c r="B205" s="83"/>
      <c r="C205" s="83"/>
      <c r="D205" s="75"/>
      <c r="E205" s="4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s="84" customFormat="1" x14ac:dyDescent="0.25">
      <c r="A206" s="75"/>
      <c r="B206" s="83"/>
      <c r="C206" s="83"/>
      <c r="D206" s="75"/>
      <c r="E206" s="4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s="84" customFormat="1" x14ac:dyDescent="0.25">
      <c r="A207" s="75"/>
      <c r="B207" s="83"/>
      <c r="C207" s="83"/>
      <c r="D207" s="75"/>
      <c r="E207" s="4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s="84" customFormat="1" x14ac:dyDescent="0.25">
      <c r="A208" s="75"/>
      <c r="B208" s="83"/>
      <c r="C208" s="83"/>
      <c r="D208" s="75"/>
      <c r="E208" s="4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s="84" customFormat="1" x14ac:dyDescent="0.25">
      <c r="A209" s="75"/>
      <c r="B209" s="83"/>
      <c r="C209" s="83"/>
      <c r="D209" s="75"/>
      <c r="E209" s="4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s="84" customFormat="1" x14ac:dyDescent="0.25">
      <c r="A210" s="75"/>
      <c r="B210" s="83"/>
      <c r="C210" s="83"/>
      <c r="D210" s="75"/>
      <c r="E210" s="4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s="84" customFormat="1" x14ac:dyDescent="0.25">
      <c r="A211" s="75"/>
      <c r="B211" s="83"/>
      <c r="C211" s="83"/>
      <c r="D211" s="75"/>
      <c r="E211" s="4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s="84" customFormat="1" x14ac:dyDescent="0.25">
      <c r="A212" s="75"/>
      <c r="B212" s="83"/>
      <c r="C212" s="83"/>
      <c r="D212" s="75"/>
      <c r="E212" s="4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s="84" customFormat="1" x14ac:dyDescent="0.25">
      <c r="A213" s="75"/>
      <c r="B213" s="83"/>
      <c r="C213" s="83"/>
      <c r="D213" s="75"/>
      <c r="E213" s="4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s="84" customFormat="1" x14ac:dyDescent="0.25">
      <c r="A214" s="75"/>
      <c r="B214" s="83"/>
      <c r="C214" s="83"/>
      <c r="D214" s="75"/>
      <c r="E214" s="4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s="84" customFormat="1" x14ac:dyDescent="0.25">
      <c r="A215" s="75"/>
      <c r="B215" s="83"/>
      <c r="C215" s="83"/>
      <c r="D215" s="75"/>
      <c r="E215" s="4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s="84" customFormat="1" x14ac:dyDescent="0.25">
      <c r="A216" s="75"/>
      <c r="B216" s="83"/>
      <c r="C216" s="83"/>
      <c r="D216" s="75"/>
      <c r="E216" s="4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s="84" customFormat="1" x14ac:dyDescent="0.25">
      <c r="A217" s="75"/>
      <c r="B217" s="83"/>
      <c r="C217" s="83"/>
      <c r="D217" s="75"/>
      <c r="E217" s="4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s="84" customFormat="1" x14ac:dyDescent="0.25">
      <c r="A218" s="75"/>
      <c r="B218" s="83"/>
      <c r="C218" s="83"/>
      <c r="D218" s="75"/>
      <c r="E218" s="4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s="84" customFormat="1" x14ac:dyDescent="0.25">
      <c r="A219" s="75"/>
      <c r="B219" s="83"/>
      <c r="C219" s="83"/>
      <c r="D219" s="75"/>
      <c r="E219" s="4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s="84" customFormat="1" x14ac:dyDescent="0.25">
      <c r="A220" s="75"/>
      <c r="B220" s="83"/>
      <c r="C220" s="83"/>
      <c r="D220" s="75"/>
      <c r="E220" s="4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s="84" customFormat="1" x14ac:dyDescent="0.25">
      <c r="A221" s="75"/>
      <c r="B221" s="83"/>
      <c r="C221" s="83"/>
      <c r="D221" s="75"/>
      <c r="E221" s="4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 spans="1:21" s="84" customFormat="1" x14ac:dyDescent="0.25">
      <c r="A222" s="75"/>
      <c r="B222" s="83"/>
      <c r="C222" s="83"/>
      <c r="D222" s="75"/>
      <c r="E222" s="4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 spans="1:21" s="84" customFormat="1" x14ac:dyDescent="0.25">
      <c r="A223" s="75"/>
      <c r="B223" s="83"/>
      <c r="C223" s="83"/>
      <c r="D223" s="75"/>
      <c r="E223" s="4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 spans="1:21" s="84" customFormat="1" x14ac:dyDescent="0.25">
      <c r="A224" s="75"/>
      <c r="B224" s="83"/>
      <c r="C224" s="83"/>
      <c r="D224" s="75"/>
      <c r="E224" s="4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 spans="1:21" s="84" customFormat="1" x14ac:dyDescent="0.25">
      <c r="A225" s="75"/>
      <c r="B225" s="83"/>
      <c r="C225" s="83"/>
      <c r="D225" s="75"/>
      <c r="E225" s="4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 spans="1:21" s="84" customFormat="1" x14ac:dyDescent="0.25">
      <c r="A226" s="75"/>
      <c r="B226" s="83"/>
      <c r="C226" s="83"/>
      <c r="D226" s="75"/>
      <c r="E226" s="4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s="84" customFormat="1" x14ac:dyDescent="0.25">
      <c r="A227" s="75"/>
      <c r="B227" s="83"/>
      <c r="C227" s="83"/>
      <c r="D227" s="75"/>
      <c r="E227" s="4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s="84" customFormat="1" x14ac:dyDescent="0.25">
      <c r="A228" s="75"/>
      <c r="B228" s="83"/>
      <c r="C228" s="83"/>
      <c r="D228" s="75"/>
      <c r="E228" s="4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s="84" customFormat="1" x14ac:dyDescent="0.25">
      <c r="A229" s="75"/>
      <c r="B229" s="83"/>
      <c r="C229" s="83"/>
      <c r="D229" s="75"/>
      <c r="E229" s="4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s="84" customFormat="1" x14ac:dyDescent="0.25">
      <c r="A230" s="75"/>
      <c r="B230" s="83"/>
      <c r="C230" s="83"/>
      <c r="D230" s="75"/>
      <c r="E230" s="4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s="84" customFormat="1" x14ac:dyDescent="0.25">
      <c r="A231" s="75"/>
      <c r="B231" s="83"/>
      <c r="C231" s="83"/>
      <c r="D231" s="75"/>
      <c r="E231" s="4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 spans="1:21" s="84" customFormat="1" x14ac:dyDescent="0.25">
      <c r="A232" s="75"/>
      <c r="B232" s="83"/>
      <c r="C232" s="83"/>
      <c r="D232" s="75"/>
      <c r="E232" s="4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 spans="1:21" s="84" customFormat="1" x14ac:dyDescent="0.25">
      <c r="A233" s="75"/>
      <c r="B233" s="83"/>
      <c r="C233" s="83"/>
      <c r="D233" s="75"/>
      <c r="E233" s="4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 spans="1:21" s="84" customFormat="1" x14ac:dyDescent="0.25">
      <c r="A234" s="75"/>
      <c r="B234" s="83"/>
      <c r="C234" s="83"/>
      <c r="D234" s="75"/>
      <c r="E234" s="4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 spans="1:21" s="84" customFormat="1" x14ac:dyDescent="0.25">
      <c r="A235" s="75"/>
      <c r="B235" s="83"/>
      <c r="C235" s="83"/>
      <c r="D235" s="75"/>
      <c r="E235" s="4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 spans="1:21" s="84" customFormat="1" x14ac:dyDescent="0.25">
      <c r="A236" s="75"/>
      <c r="B236" s="83"/>
      <c r="C236" s="83"/>
      <c r="D236" s="75"/>
      <c r="E236" s="4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s="84" customFormat="1" x14ac:dyDescent="0.25">
      <c r="A237" s="75"/>
      <c r="B237" s="83"/>
      <c r="C237" s="83"/>
      <c r="D237" s="75"/>
      <c r="E237" s="4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s="84" customFormat="1" x14ac:dyDescent="0.25">
      <c r="A238" s="75"/>
      <c r="B238" s="83"/>
      <c r="C238" s="83"/>
      <c r="D238" s="75"/>
      <c r="E238" s="4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s="84" customFormat="1" x14ac:dyDescent="0.25">
      <c r="A239" s="75"/>
      <c r="B239" s="83"/>
      <c r="C239" s="83"/>
      <c r="D239" s="75"/>
      <c r="E239" s="4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s="84" customFormat="1" x14ac:dyDescent="0.25">
      <c r="A240" s="75"/>
      <c r="B240" s="83"/>
      <c r="C240" s="83"/>
      <c r="D240" s="75"/>
      <c r="E240" s="4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s="84" customFormat="1" x14ac:dyDescent="0.25">
      <c r="A241" s="75"/>
      <c r="B241" s="83"/>
      <c r="C241" s="83"/>
      <c r="D241" s="75"/>
      <c r="E241" s="4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s="84" customFormat="1" x14ac:dyDescent="0.25">
      <c r="A242" s="75"/>
      <c r="B242" s="83"/>
      <c r="C242" s="83"/>
      <c r="D242" s="75"/>
      <c r="E242" s="4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 spans="1:21" s="84" customFormat="1" x14ac:dyDescent="0.25">
      <c r="A243" s="75"/>
      <c r="B243" s="83"/>
      <c r="C243" s="83"/>
      <c r="D243" s="75"/>
      <c r="E243" s="4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 spans="1:21" s="84" customFormat="1" x14ac:dyDescent="0.25">
      <c r="A244" s="75"/>
      <c r="B244" s="83"/>
      <c r="C244" s="83"/>
      <c r="D244" s="75"/>
      <c r="E244" s="4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s="84" customFormat="1" x14ac:dyDescent="0.25">
      <c r="A245" s="75"/>
      <c r="B245" s="83"/>
      <c r="C245" s="83"/>
      <c r="D245" s="75"/>
      <c r="E245" s="4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s="84" customFormat="1" x14ac:dyDescent="0.25">
      <c r="A246" s="75"/>
      <c r="B246" s="83"/>
      <c r="C246" s="83"/>
      <c r="D246" s="75"/>
      <c r="E246" s="4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 spans="1:21" s="84" customFormat="1" x14ac:dyDescent="0.25">
      <c r="A247" s="75"/>
      <c r="B247" s="83"/>
      <c r="C247" s="83"/>
      <c r="D247" s="75"/>
      <c r="E247" s="4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s="84" customFormat="1" x14ac:dyDescent="0.25">
      <c r="A248" s="75"/>
      <c r="B248" s="83"/>
      <c r="C248" s="83"/>
      <c r="D248" s="75"/>
      <c r="E248" s="4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1" s="84" customFormat="1" x14ac:dyDescent="0.25">
      <c r="A249" s="75"/>
      <c r="B249" s="83"/>
      <c r="C249" s="83"/>
      <c r="D249" s="75"/>
      <c r="E249" s="4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s="84" customFormat="1" x14ac:dyDescent="0.25">
      <c r="A250" s="75"/>
      <c r="B250" s="83"/>
      <c r="C250" s="83"/>
      <c r="D250" s="75"/>
      <c r="E250" s="4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s="84" customFormat="1" x14ac:dyDescent="0.25">
      <c r="A251" s="75"/>
      <c r="B251" s="83"/>
      <c r="C251" s="83"/>
      <c r="D251" s="75"/>
      <c r="E251" s="4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s="84" customFormat="1" x14ac:dyDescent="0.25">
      <c r="A252" s="75"/>
      <c r="B252" s="83"/>
      <c r="C252" s="83"/>
      <c r="D252" s="75"/>
      <c r="E252" s="4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s="84" customFormat="1" x14ac:dyDescent="0.25">
      <c r="A253" s="75"/>
      <c r="B253" s="83"/>
      <c r="C253" s="83"/>
      <c r="D253" s="75"/>
      <c r="E253" s="4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s="84" customFormat="1" x14ac:dyDescent="0.25">
      <c r="A254" s="75"/>
      <c r="B254" s="83"/>
      <c r="C254" s="83"/>
      <c r="D254" s="75"/>
      <c r="E254" s="4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s="84" customFormat="1" x14ac:dyDescent="0.25">
      <c r="A255" s="75"/>
      <c r="B255" s="83"/>
      <c r="C255" s="83"/>
      <c r="D255" s="75"/>
      <c r="E255" s="4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s="84" customFormat="1" x14ac:dyDescent="0.25">
      <c r="A256" s="75"/>
      <c r="B256" s="83"/>
      <c r="C256" s="83"/>
      <c r="D256" s="75"/>
      <c r="E256" s="4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1:21" s="84" customFormat="1" x14ac:dyDescent="0.25">
      <c r="A257" s="75"/>
      <c r="B257" s="83"/>
      <c r="C257" s="83"/>
      <c r="D257" s="75"/>
      <c r="E257" s="4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1:21" s="84" customFormat="1" x14ac:dyDescent="0.25">
      <c r="A258" s="75"/>
      <c r="B258" s="83"/>
      <c r="C258" s="83"/>
      <c r="D258" s="75"/>
      <c r="E258" s="4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s="84" customFormat="1" x14ac:dyDescent="0.25">
      <c r="A259" s="75"/>
      <c r="B259" s="83"/>
      <c r="C259" s="83"/>
      <c r="D259" s="75"/>
      <c r="E259" s="4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s="84" customFormat="1" x14ac:dyDescent="0.25">
      <c r="A260" s="75"/>
      <c r="B260" s="83"/>
      <c r="C260" s="83"/>
      <c r="D260" s="75"/>
      <c r="E260" s="4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s="84" customFormat="1" x14ac:dyDescent="0.25">
      <c r="A261" s="75"/>
      <c r="B261" s="83"/>
      <c r="C261" s="83"/>
      <c r="D261" s="75"/>
      <c r="E261" s="4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s="84" customFormat="1" x14ac:dyDescent="0.25">
      <c r="A262" s="75"/>
      <c r="B262" s="83"/>
      <c r="C262" s="83"/>
      <c r="D262" s="75"/>
      <c r="E262" s="4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s="84" customFormat="1" x14ac:dyDescent="0.25">
      <c r="A263" s="75"/>
      <c r="B263" s="83"/>
      <c r="C263" s="83"/>
      <c r="D263" s="75"/>
      <c r="E263" s="4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s="84" customFormat="1" x14ac:dyDescent="0.25">
      <c r="A264" s="75"/>
      <c r="B264" s="83"/>
      <c r="C264" s="83"/>
      <c r="D264" s="75"/>
      <c r="E264" s="4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1:21" s="84" customFormat="1" x14ac:dyDescent="0.25">
      <c r="A265" s="75"/>
      <c r="B265" s="83"/>
      <c r="C265" s="83"/>
      <c r="D265" s="75"/>
      <c r="E265" s="4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s="84" customFormat="1" x14ac:dyDescent="0.25">
      <c r="A266" s="75"/>
      <c r="B266" s="83"/>
      <c r="C266" s="83"/>
      <c r="D266" s="75"/>
      <c r="E266" s="4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1:21" s="84" customFormat="1" x14ac:dyDescent="0.25">
      <c r="A267" s="75"/>
      <c r="B267" s="83"/>
      <c r="C267" s="83"/>
      <c r="D267" s="75"/>
      <c r="E267" s="4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s="84" customFormat="1" x14ac:dyDescent="0.25">
      <c r="A268" s="75"/>
      <c r="B268" s="83"/>
      <c r="C268" s="83"/>
      <c r="D268" s="75"/>
      <c r="E268" s="4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s="84" customFormat="1" x14ac:dyDescent="0.25">
      <c r="A269" s="75"/>
      <c r="B269" s="83"/>
      <c r="C269" s="83"/>
      <c r="D269" s="75"/>
      <c r="E269" s="4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s="84" customFormat="1" x14ac:dyDescent="0.25">
      <c r="A270" s="75"/>
      <c r="B270" s="83"/>
      <c r="C270" s="83"/>
      <c r="D270" s="75"/>
      <c r="E270" s="4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s="84" customFormat="1" x14ac:dyDescent="0.25">
      <c r="A271" s="75"/>
      <c r="B271" s="83"/>
      <c r="C271" s="83"/>
      <c r="D271" s="75"/>
      <c r="E271" s="4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s="84" customFormat="1" x14ac:dyDescent="0.25">
      <c r="A272" s="75"/>
      <c r="B272" s="83"/>
      <c r="C272" s="83"/>
      <c r="D272" s="75"/>
      <c r="E272" s="4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1:21" s="84" customFormat="1" x14ac:dyDescent="0.25">
      <c r="A273" s="75"/>
      <c r="B273" s="83"/>
      <c r="C273" s="83"/>
      <c r="D273" s="75"/>
      <c r="E273" s="4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1:21" s="84" customFormat="1" x14ac:dyDescent="0.25">
      <c r="A274" s="75"/>
      <c r="B274" s="83"/>
      <c r="C274" s="83"/>
      <c r="D274" s="75"/>
      <c r="E274" s="4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s="84" customFormat="1" x14ac:dyDescent="0.25">
      <c r="A275" s="75"/>
      <c r="B275" s="83"/>
      <c r="C275" s="83"/>
      <c r="D275" s="75"/>
      <c r="E275" s="4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s="84" customFormat="1" x14ac:dyDescent="0.25">
      <c r="A276" s="75"/>
      <c r="B276" s="83"/>
      <c r="C276" s="83"/>
      <c r="D276" s="75"/>
      <c r="E276" s="4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1:21" s="84" customFormat="1" x14ac:dyDescent="0.25">
      <c r="A277" s="75"/>
      <c r="B277" s="83"/>
      <c r="C277" s="83"/>
      <c r="D277" s="75"/>
      <c r="E277" s="4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1:21" s="84" customFormat="1" x14ac:dyDescent="0.25">
      <c r="A278" s="75"/>
      <c r="B278" s="83"/>
      <c r="C278" s="83"/>
      <c r="D278" s="75"/>
      <c r="E278" s="4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1:21" s="84" customFormat="1" x14ac:dyDescent="0.25">
      <c r="A279" s="75"/>
      <c r="B279" s="83"/>
      <c r="C279" s="83"/>
      <c r="D279" s="75"/>
      <c r="E279" s="4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1:21" s="84" customFormat="1" x14ac:dyDescent="0.25">
      <c r="A280" s="75"/>
      <c r="B280" s="83"/>
      <c r="C280" s="83"/>
      <c r="D280" s="75"/>
      <c r="E280" s="4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1:21" s="84" customFormat="1" x14ac:dyDescent="0.25">
      <c r="A281" s="75"/>
      <c r="B281" s="83"/>
      <c r="C281" s="83"/>
      <c r="D281" s="75"/>
      <c r="E281" s="4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1:21" s="84" customFormat="1" x14ac:dyDescent="0.25">
      <c r="A282" s="75"/>
      <c r="B282" s="83"/>
      <c r="C282" s="83"/>
      <c r="D282" s="75"/>
      <c r="E282" s="4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1:21" s="84" customFormat="1" x14ac:dyDescent="0.25">
      <c r="A283" s="75"/>
      <c r="B283" s="83"/>
      <c r="C283" s="83"/>
      <c r="D283" s="75"/>
      <c r="E283" s="4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1:21" s="84" customFormat="1" x14ac:dyDescent="0.25">
      <c r="A284" s="75"/>
      <c r="B284" s="83"/>
      <c r="C284" s="83"/>
      <c r="D284" s="75"/>
      <c r="E284" s="4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s="84" customFormat="1" x14ac:dyDescent="0.25">
      <c r="A285" s="75"/>
      <c r="B285" s="83"/>
      <c r="C285" s="83"/>
      <c r="D285" s="75"/>
      <c r="E285" s="4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s="84" customFormat="1" x14ac:dyDescent="0.25">
      <c r="A286" s="75"/>
      <c r="B286" s="83"/>
      <c r="C286" s="83"/>
      <c r="D286" s="75"/>
      <c r="E286" s="4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1:21" s="84" customFormat="1" x14ac:dyDescent="0.25">
      <c r="A287" s="75"/>
      <c r="B287" s="83"/>
      <c r="C287" s="83"/>
      <c r="D287" s="75"/>
      <c r="E287" s="4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1:21" s="84" customFormat="1" x14ac:dyDescent="0.25">
      <c r="A288" s="75"/>
      <c r="B288" s="83"/>
      <c r="C288" s="83"/>
      <c r="D288" s="75"/>
      <c r="E288" s="4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1:21" s="84" customFormat="1" x14ac:dyDescent="0.25">
      <c r="A289" s="75"/>
      <c r="B289" s="83"/>
      <c r="C289" s="83"/>
      <c r="D289" s="75"/>
      <c r="E289" s="4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1:21" s="84" customFormat="1" x14ac:dyDescent="0.25">
      <c r="A290" s="75"/>
      <c r="B290" s="83"/>
      <c r="C290" s="83"/>
      <c r="D290" s="75"/>
      <c r="E290" s="4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1:21" s="84" customFormat="1" x14ac:dyDescent="0.25">
      <c r="A291" s="75"/>
      <c r="B291" s="83"/>
      <c r="C291" s="83"/>
      <c r="D291" s="75"/>
      <c r="E291" s="4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1:21" s="84" customFormat="1" x14ac:dyDescent="0.25">
      <c r="A292" s="75"/>
      <c r="B292" s="83"/>
      <c r="C292" s="83"/>
      <c r="D292" s="75"/>
      <c r="E292" s="4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1:21" s="84" customFormat="1" x14ac:dyDescent="0.25">
      <c r="A293" s="75"/>
      <c r="B293" s="83"/>
      <c r="C293" s="83"/>
      <c r="D293" s="75"/>
      <c r="E293" s="4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1:21" s="84" customFormat="1" x14ac:dyDescent="0.25">
      <c r="A294" s="75"/>
      <c r="B294" s="83"/>
      <c r="C294" s="83"/>
      <c r="D294" s="75"/>
      <c r="E294" s="4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1:21" s="84" customFormat="1" x14ac:dyDescent="0.25">
      <c r="A295" s="75"/>
      <c r="B295" s="83"/>
      <c r="C295" s="83"/>
      <c r="D295" s="75"/>
      <c r="E295" s="4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1:21" s="84" customFormat="1" x14ac:dyDescent="0.25">
      <c r="A296" s="75"/>
      <c r="B296" s="83"/>
      <c r="C296" s="83"/>
      <c r="D296" s="75"/>
      <c r="E296" s="4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1:21" s="84" customFormat="1" x14ac:dyDescent="0.25">
      <c r="A297" s="75"/>
      <c r="B297" s="83"/>
      <c r="C297" s="83"/>
      <c r="D297" s="75"/>
      <c r="E297" s="4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1:21" s="84" customFormat="1" x14ac:dyDescent="0.25">
      <c r="A298" s="75"/>
      <c r="B298" s="83"/>
      <c r="C298" s="83"/>
      <c r="D298" s="75"/>
      <c r="E298" s="4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1:21" s="84" customFormat="1" x14ac:dyDescent="0.25">
      <c r="A299" s="75"/>
      <c r="B299" s="83"/>
      <c r="C299" s="83"/>
      <c r="D299" s="75"/>
      <c r="E299" s="4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1:21" s="84" customFormat="1" x14ac:dyDescent="0.25">
      <c r="A300" s="75"/>
      <c r="B300" s="83"/>
      <c r="C300" s="83"/>
      <c r="D300" s="75"/>
      <c r="E300" s="4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1:21" s="84" customFormat="1" x14ac:dyDescent="0.25">
      <c r="A301" s="75"/>
      <c r="B301" s="83"/>
      <c r="C301" s="83"/>
      <c r="D301" s="75"/>
      <c r="E301" s="4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1:21" s="84" customFormat="1" x14ac:dyDescent="0.25">
      <c r="A302" s="75"/>
      <c r="B302" s="83"/>
      <c r="C302" s="83"/>
      <c r="D302" s="75"/>
      <c r="E302" s="4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1:21" s="84" customFormat="1" x14ac:dyDescent="0.25">
      <c r="A303" s="75"/>
      <c r="B303" s="83"/>
      <c r="C303" s="83"/>
      <c r="D303" s="75"/>
      <c r="E303" s="4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1:21" s="84" customFormat="1" x14ac:dyDescent="0.25">
      <c r="A304" s="75"/>
      <c r="B304" s="83"/>
      <c r="C304" s="83"/>
      <c r="D304" s="75"/>
      <c r="E304" s="4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1:21" s="84" customFormat="1" x14ac:dyDescent="0.25">
      <c r="A305" s="75"/>
      <c r="B305" s="83"/>
      <c r="C305" s="83"/>
      <c r="D305" s="75"/>
      <c r="E305" s="4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1:21" s="84" customFormat="1" x14ac:dyDescent="0.25">
      <c r="A306" s="75"/>
      <c r="B306" s="83"/>
      <c r="C306" s="83"/>
      <c r="D306" s="75"/>
      <c r="E306" s="4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1:21" s="84" customFormat="1" x14ac:dyDescent="0.25">
      <c r="A307" s="75"/>
      <c r="B307" s="83"/>
      <c r="C307" s="83"/>
      <c r="D307" s="75"/>
      <c r="E307" s="4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1:21" s="84" customFormat="1" x14ac:dyDescent="0.25">
      <c r="A308" s="75"/>
      <c r="B308" s="83"/>
      <c r="C308" s="83"/>
      <c r="D308" s="75"/>
      <c r="E308" s="4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1:21" s="84" customFormat="1" x14ac:dyDescent="0.25">
      <c r="A309" s="75"/>
      <c r="B309" s="83"/>
      <c r="C309" s="83"/>
      <c r="D309" s="75"/>
      <c r="E309" s="4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1:21" s="84" customFormat="1" x14ac:dyDescent="0.25">
      <c r="A310" s="75"/>
      <c r="B310" s="83"/>
      <c r="C310" s="83"/>
      <c r="D310" s="75"/>
      <c r="E310" s="4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1:21" s="84" customFormat="1" x14ac:dyDescent="0.25">
      <c r="A311" s="75"/>
      <c r="B311" s="83"/>
      <c r="C311" s="83"/>
      <c r="D311" s="75"/>
      <c r="E311" s="4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1:21" s="84" customFormat="1" x14ac:dyDescent="0.25">
      <c r="A312" s="75"/>
      <c r="B312" s="83"/>
      <c r="C312" s="83"/>
      <c r="D312" s="75"/>
      <c r="E312" s="4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1:21" s="84" customFormat="1" x14ac:dyDescent="0.25">
      <c r="A313" s="75"/>
      <c r="B313" s="83"/>
      <c r="C313" s="83"/>
      <c r="D313" s="75"/>
      <c r="E313" s="4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1:21" s="84" customFormat="1" x14ac:dyDescent="0.25">
      <c r="A314" s="75"/>
      <c r="B314" s="83"/>
      <c r="C314" s="83"/>
      <c r="D314" s="75"/>
      <c r="E314" s="4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1:21" s="84" customFormat="1" x14ac:dyDescent="0.25">
      <c r="A315" s="75"/>
      <c r="B315" s="83"/>
      <c r="C315" s="83"/>
      <c r="D315" s="75"/>
      <c r="E315" s="4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1:21" s="84" customFormat="1" x14ac:dyDescent="0.25">
      <c r="A316" s="75"/>
      <c r="B316" s="83"/>
      <c r="C316" s="83"/>
      <c r="D316" s="75"/>
      <c r="E316" s="4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1:21" s="84" customFormat="1" x14ac:dyDescent="0.25">
      <c r="A317" s="75"/>
      <c r="B317" s="83"/>
      <c r="C317" s="83"/>
      <c r="D317" s="75"/>
      <c r="E317" s="4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1:21" s="84" customFormat="1" x14ac:dyDescent="0.25">
      <c r="A318" s="75"/>
      <c r="B318" s="83"/>
      <c r="C318" s="83"/>
      <c r="D318" s="75"/>
      <c r="E318" s="4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1:21" s="84" customFormat="1" x14ac:dyDescent="0.25">
      <c r="A319" s="75"/>
      <c r="B319" s="83"/>
      <c r="C319" s="83"/>
      <c r="D319" s="75"/>
      <c r="E319" s="4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1:21" s="84" customFormat="1" x14ac:dyDescent="0.25">
      <c r="A320" s="75"/>
      <c r="B320" s="83"/>
      <c r="C320" s="83"/>
      <c r="D320" s="75"/>
      <c r="E320" s="4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1:21" s="84" customFormat="1" x14ac:dyDescent="0.25">
      <c r="A321" s="75"/>
      <c r="B321" s="83"/>
      <c r="C321" s="83"/>
      <c r="D321" s="75"/>
      <c r="E321" s="4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1:21" s="84" customFormat="1" x14ac:dyDescent="0.25">
      <c r="A322" s="75"/>
      <c r="B322" s="83"/>
      <c r="C322" s="83"/>
      <c r="D322" s="75"/>
      <c r="E322" s="4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1:21" s="84" customFormat="1" x14ac:dyDescent="0.25">
      <c r="A323" s="75"/>
      <c r="B323" s="83"/>
      <c r="C323" s="83"/>
      <c r="D323" s="75"/>
      <c r="E323" s="4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1:21" s="84" customFormat="1" x14ac:dyDescent="0.25">
      <c r="A324" s="75"/>
      <c r="B324" s="83"/>
      <c r="C324" s="83"/>
      <c r="D324" s="75"/>
      <c r="E324" s="4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1:21" s="84" customFormat="1" x14ac:dyDescent="0.25">
      <c r="A325" s="75"/>
      <c r="B325" s="83"/>
      <c r="C325" s="83"/>
      <c r="D325" s="75"/>
      <c r="E325" s="4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1:21" s="84" customFormat="1" x14ac:dyDescent="0.25">
      <c r="A326" s="75"/>
      <c r="B326" s="83"/>
      <c r="C326" s="83"/>
      <c r="D326" s="75"/>
      <c r="E326" s="4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1:21" s="84" customFormat="1" x14ac:dyDescent="0.25">
      <c r="A327" s="75"/>
      <c r="B327" s="83"/>
      <c r="C327" s="83"/>
      <c r="D327" s="75"/>
      <c r="E327" s="4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1:21" s="84" customFormat="1" x14ac:dyDescent="0.25">
      <c r="A328" s="75"/>
      <c r="B328" s="83"/>
      <c r="C328" s="83"/>
      <c r="D328" s="75"/>
      <c r="E328" s="4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1:21" s="84" customFormat="1" x14ac:dyDescent="0.25">
      <c r="A329" s="75"/>
      <c r="B329" s="83"/>
      <c r="C329" s="83"/>
      <c r="D329" s="75"/>
      <c r="E329" s="4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1:21" s="84" customFormat="1" x14ac:dyDescent="0.25">
      <c r="A330" s="75"/>
      <c r="B330" s="83"/>
      <c r="C330" s="83"/>
      <c r="D330" s="75"/>
      <c r="E330" s="4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1:21" s="84" customFormat="1" x14ac:dyDescent="0.25">
      <c r="A331" s="75"/>
      <c r="B331" s="83"/>
      <c r="C331" s="83"/>
      <c r="D331" s="75"/>
      <c r="E331" s="4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1:21" s="84" customFormat="1" x14ac:dyDescent="0.25">
      <c r="A332" s="75"/>
      <c r="B332" s="83"/>
      <c r="C332" s="83"/>
      <c r="D332" s="75"/>
      <c r="E332" s="4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1:21" s="84" customFormat="1" x14ac:dyDescent="0.25">
      <c r="A333" s="75"/>
      <c r="B333" s="83"/>
      <c r="C333" s="83"/>
      <c r="D333" s="75"/>
      <c r="E333" s="4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1:21" s="84" customFormat="1" x14ac:dyDescent="0.25">
      <c r="A334" s="75"/>
      <c r="B334" s="83"/>
      <c r="C334" s="83"/>
      <c r="D334" s="75"/>
      <c r="E334" s="4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1:21" s="84" customFormat="1" x14ac:dyDescent="0.25">
      <c r="A335" s="75"/>
      <c r="B335" s="83"/>
      <c r="C335" s="83"/>
      <c r="D335" s="75"/>
      <c r="E335" s="4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s="84" customFormat="1" x14ac:dyDescent="0.25">
      <c r="A336" s="75"/>
      <c r="B336" s="83"/>
      <c r="C336" s="83"/>
      <c r="D336" s="75"/>
      <c r="E336" s="4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s="84" customFormat="1" x14ac:dyDescent="0.25">
      <c r="A337" s="75"/>
      <c r="B337" s="83"/>
      <c r="C337" s="83"/>
      <c r="D337" s="75"/>
      <c r="E337" s="4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s="84" customFormat="1" x14ac:dyDescent="0.25">
      <c r="A338" s="75"/>
      <c r="B338" s="83"/>
      <c r="C338" s="83"/>
      <c r="D338" s="75"/>
      <c r="E338" s="4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s="84" customFormat="1" x14ac:dyDescent="0.25">
      <c r="A339" s="75"/>
      <c r="B339" s="83"/>
      <c r="C339" s="83"/>
      <c r="D339" s="75"/>
      <c r="E339" s="4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s="84" customFormat="1" x14ac:dyDescent="0.25">
      <c r="A340" s="75"/>
      <c r="B340" s="83"/>
      <c r="C340" s="83"/>
      <c r="D340" s="75"/>
      <c r="E340" s="4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s="84" customFormat="1" x14ac:dyDescent="0.25">
      <c r="A341" s="75"/>
      <c r="B341" s="83"/>
      <c r="C341" s="83"/>
      <c r="D341" s="75"/>
      <c r="E341" s="4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1:21" s="84" customFormat="1" x14ac:dyDescent="0.25">
      <c r="A342" s="75"/>
      <c r="B342" s="83"/>
      <c r="C342" s="83"/>
      <c r="D342" s="75"/>
      <c r="E342" s="4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1:21" s="84" customFormat="1" x14ac:dyDescent="0.25">
      <c r="A343" s="75"/>
      <c r="B343" s="83"/>
      <c r="C343" s="83"/>
      <c r="D343" s="75"/>
      <c r="E343" s="4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1:21" s="84" customFormat="1" x14ac:dyDescent="0.25">
      <c r="A344" s="75"/>
      <c r="B344" s="83"/>
      <c r="C344" s="83"/>
      <c r="D344" s="75"/>
      <c r="E344" s="4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1:21" s="84" customFormat="1" x14ac:dyDescent="0.25">
      <c r="A345" s="75"/>
      <c r="B345" s="83"/>
      <c r="C345" s="83"/>
      <c r="D345" s="75"/>
      <c r="E345" s="4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1:21" s="84" customFormat="1" x14ac:dyDescent="0.25">
      <c r="A346" s="75"/>
      <c r="B346" s="83"/>
      <c r="C346" s="83"/>
      <c r="D346" s="75"/>
      <c r="E346" s="4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1:21" s="84" customFormat="1" x14ac:dyDescent="0.25">
      <c r="A347" s="75"/>
      <c r="B347" s="83"/>
      <c r="C347" s="83"/>
      <c r="D347" s="75"/>
      <c r="E347" s="4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s="84" customFormat="1" x14ac:dyDescent="0.25">
      <c r="A348" s="75"/>
      <c r="B348" s="83"/>
      <c r="C348" s="83"/>
      <c r="D348" s="75"/>
      <c r="E348" s="4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s="84" customFormat="1" x14ac:dyDescent="0.25">
      <c r="A349" s="75"/>
      <c r="B349" s="83"/>
      <c r="C349" s="83"/>
      <c r="D349" s="75"/>
      <c r="E349" s="4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s="84" customFormat="1" x14ac:dyDescent="0.25">
      <c r="A350" s="75"/>
      <c r="B350" s="83"/>
      <c r="C350" s="83"/>
      <c r="D350" s="75"/>
      <c r="E350" s="4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s="84" customFormat="1" x14ac:dyDescent="0.25">
      <c r="A351" s="75"/>
      <c r="B351" s="83"/>
      <c r="C351" s="83"/>
      <c r="D351" s="75"/>
      <c r="E351" s="4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s="84" customFormat="1" x14ac:dyDescent="0.25">
      <c r="A352" s="75"/>
      <c r="B352" s="83"/>
      <c r="C352" s="83"/>
      <c r="D352" s="75"/>
      <c r="E352" s="4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1:21" s="84" customFormat="1" x14ac:dyDescent="0.25">
      <c r="A353" s="75"/>
      <c r="B353" s="83"/>
      <c r="C353" s="83"/>
      <c r="D353" s="75"/>
      <c r="E353" s="4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1:21" s="84" customFormat="1" x14ac:dyDescent="0.25">
      <c r="A354" s="75"/>
      <c r="B354" s="83"/>
      <c r="C354" s="83"/>
      <c r="D354" s="75"/>
      <c r="E354" s="4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1:21" s="84" customFormat="1" x14ac:dyDescent="0.25">
      <c r="A355" s="75"/>
      <c r="B355" s="83"/>
      <c r="C355" s="83"/>
      <c r="D355" s="75"/>
      <c r="E355" s="4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1:21" s="84" customFormat="1" x14ac:dyDescent="0.25">
      <c r="A356" s="75"/>
      <c r="B356" s="83"/>
      <c r="C356" s="83"/>
      <c r="D356" s="75"/>
      <c r="E356" s="4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1:21" s="84" customFormat="1" x14ac:dyDescent="0.25">
      <c r="A357" s="75"/>
      <c r="B357" s="83"/>
      <c r="C357" s="83"/>
      <c r="D357" s="75"/>
      <c r="E357" s="4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1:21" s="84" customFormat="1" x14ac:dyDescent="0.25">
      <c r="A358" s="75"/>
      <c r="B358" s="83"/>
      <c r="C358" s="83"/>
      <c r="D358" s="75"/>
      <c r="E358" s="4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s="84" customFormat="1" x14ac:dyDescent="0.25">
      <c r="A359" s="75"/>
      <c r="B359" s="83"/>
      <c r="C359" s="83"/>
      <c r="D359" s="75"/>
      <c r="E359" s="4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s="84" customFormat="1" x14ac:dyDescent="0.25">
      <c r="A360" s="75"/>
      <c r="B360" s="83"/>
      <c r="C360" s="83"/>
      <c r="D360" s="75"/>
      <c r="E360" s="4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s="84" customFormat="1" x14ac:dyDescent="0.25">
      <c r="A361" s="75"/>
      <c r="B361" s="83"/>
      <c r="C361" s="83"/>
      <c r="D361" s="75"/>
      <c r="E361" s="4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s="84" customFormat="1" x14ac:dyDescent="0.25">
      <c r="A362" s="75"/>
      <c r="B362" s="83"/>
      <c r="C362" s="83"/>
      <c r="D362" s="75"/>
      <c r="E362" s="4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s="84" customFormat="1" x14ac:dyDescent="0.25">
      <c r="A363" s="75"/>
      <c r="B363" s="83"/>
      <c r="C363" s="83"/>
      <c r="D363" s="75"/>
      <c r="E363" s="4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1:21" s="84" customFormat="1" x14ac:dyDescent="0.25">
      <c r="A364" s="75"/>
      <c r="B364" s="83"/>
      <c r="C364" s="83"/>
      <c r="D364" s="75"/>
      <c r="E364" s="4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1:21" s="84" customFormat="1" x14ac:dyDescent="0.25">
      <c r="A365" s="75"/>
      <c r="B365" s="83"/>
      <c r="C365" s="83"/>
      <c r="D365" s="75"/>
      <c r="E365" s="4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1:21" s="84" customFormat="1" x14ac:dyDescent="0.25">
      <c r="A366" s="75"/>
      <c r="B366" s="83"/>
      <c r="C366" s="83"/>
      <c r="D366" s="75"/>
      <c r="E366" s="4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1:21" s="84" customFormat="1" x14ac:dyDescent="0.25">
      <c r="A367" s="75"/>
      <c r="B367" s="83"/>
      <c r="C367" s="83"/>
      <c r="D367" s="75"/>
      <c r="E367" s="4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1:21" s="84" customFormat="1" x14ac:dyDescent="0.25">
      <c r="A368" s="75"/>
      <c r="B368" s="83"/>
      <c r="C368" s="83"/>
      <c r="D368" s="75"/>
      <c r="E368" s="4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1:21" s="84" customFormat="1" x14ac:dyDescent="0.25">
      <c r="A369" s="75"/>
      <c r="B369" s="83"/>
      <c r="C369" s="83"/>
      <c r="D369" s="75"/>
      <c r="E369" s="4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s="84" customFormat="1" x14ac:dyDescent="0.25">
      <c r="A370" s="75"/>
      <c r="B370" s="83"/>
      <c r="C370" s="83"/>
      <c r="D370" s="75"/>
      <c r="E370" s="4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s="84" customFormat="1" x14ac:dyDescent="0.25">
      <c r="A371" s="75"/>
      <c r="B371" s="83"/>
      <c r="C371" s="83"/>
      <c r="D371" s="75"/>
      <c r="E371" s="4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s="84" customFormat="1" x14ac:dyDescent="0.25">
      <c r="A372" s="75"/>
      <c r="B372" s="83"/>
      <c r="C372" s="83"/>
      <c r="D372" s="75"/>
      <c r="E372" s="4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s="84" customFormat="1" x14ac:dyDescent="0.25">
      <c r="A373" s="75"/>
      <c r="B373" s="83"/>
      <c r="C373" s="83"/>
      <c r="D373" s="75"/>
      <c r="E373" s="4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s="84" customFormat="1" x14ac:dyDescent="0.25">
      <c r="A374" s="75"/>
      <c r="B374" s="83"/>
      <c r="C374" s="83"/>
      <c r="D374" s="75"/>
      <c r="E374" s="4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1:21" s="84" customFormat="1" x14ac:dyDescent="0.25">
      <c r="A375" s="75"/>
      <c r="B375" s="83"/>
      <c r="C375" s="83"/>
      <c r="D375" s="75"/>
      <c r="E375" s="4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1:21" s="84" customFormat="1" x14ac:dyDescent="0.25">
      <c r="A376" s="75"/>
      <c r="B376" s="83"/>
      <c r="C376" s="83"/>
      <c r="D376" s="75"/>
      <c r="E376" s="4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1:21" s="84" customFormat="1" x14ac:dyDescent="0.25">
      <c r="A377" s="75"/>
      <c r="B377" s="83"/>
      <c r="C377" s="83"/>
      <c r="D377" s="75"/>
      <c r="E377" s="4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1:21" s="84" customFormat="1" x14ac:dyDescent="0.25">
      <c r="A378" s="75"/>
      <c r="B378" s="83"/>
      <c r="C378" s="83"/>
      <c r="D378" s="75"/>
      <c r="E378" s="4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1:21" s="84" customFormat="1" x14ac:dyDescent="0.25">
      <c r="A379" s="75"/>
      <c r="B379" s="83"/>
      <c r="C379" s="83"/>
      <c r="D379" s="75"/>
      <c r="E379" s="4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1:21" s="84" customFormat="1" x14ac:dyDescent="0.25">
      <c r="A380" s="75"/>
      <c r="B380" s="83"/>
      <c r="C380" s="83"/>
      <c r="D380" s="75"/>
      <c r="E380" s="4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s="84" customFormat="1" x14ac:dyDescent="0.25">
      <c r="A381" s="75"/>
      <c r="B381" s="83"/>
      <c r="C381" s="83"/>
      <c r="D381" s="75"/>
      <c r="E381" s="4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s="84" customFormat="1" x14ac:dyDescent="0.25">
      <c r="A382" s="75"/>
      <c r="B382" s="83"/>
      <c r="C382" s="83"/>
      <c r="D382" s="75"/>
      <c r="E382" s="4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s="84" customFormat="1" x14ac:dyDescent="0.25">
      <c r="A383" s="75"/>
      <c r="B383" s="83"/>
      <c r="C383" s="83"/>
      <c r="D383" s="75"/>
      <c r="E383" s="4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s="84" customFormat="1" x14ac:dyDescent="0.25">
      <c r="A384" s="75"/>
      <c r="B384" s="83"/>
      <c r="C384" s="83"/>
      <c r="D384" s="75"/>
      <c r="E384" s="4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s="84" customFormat="1" x14ac:dyDescent="0.25">
      <c r="A385" s="75"/>
      <c r="B385" s="83"/>
      <c r="C385" s="83"/>
      <c r="D385" s="75"/>
      <c r="E385" s="4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1:21" s="84" customFormat="1" x14ac:dyDescent="0.25">
      <c r="A386" s="75"/>
      <c r="B386" s="83"/>
      <c r="C386" s="83"/>
      <c r="D386" s="75"/>
      <c r="E386" s="4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1:21" s="84" customFormat="1" x14ac:dyDescent="0.25">
      <c r="A387" s="75"/>
      <c r="B387" s="83"/>
      <c r="C387" s="83"/>
      <c r="D387" s="75"/>
      <c r="E387" s="4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1:21" s="84" customFormat="1" x14ac:dyDescent="0.25">
      <c r="A388" s="75"/>
      <c r="B388" s="83"/>
      <c r="C388" s="83"/>
      <c r="D388" s="75"/>
      <c r="E388" s="4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1:21" s="84" customFormat="1" x14ac:dyDescent="0.25">
      <c r="A389" s="75"/>
      <c r="B389" s="83"/>
      <c r="C389" s="83"/>
      <c r="D389" s="75"/>
      <c r="E389" s="4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1:21" s="84" customFormat="1" x14ac:dyDescent="0.25">
      <c r="A390" s="75"/>
      <c r="B390" s="83"/>
      <c r="C390" s="83"/>
      <c r="D390" s="75"/>
      <c r="E390" s="4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s="84" customFormat="1" x14ac:dyDescent="0.25">
      <c r="A391" s="75"/>
      <c r="B391" s="83"/>
      <c r="C391" s="83"/>
      <c r="D391" s="75"/>
      <c r="E391" s="4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s="84" customFormat="1" x14ac:dyDescent="0.25">
      <c r="A392" s="75"/>
      <c r="B392" s="83"/>
      <c r="C392" s="83"/>
      <c r="D392" s="75"/>
      <c r="E392" s="4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s="84" customFormat="1" x14ac:dyDescent="0.25">
      <c r="A393" s="75"/>
      <c r="B393" s="83"/>
      <c r="C393" s="83"/>
      <c r="D393" s="75"/>
      <c r="E393" s="4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s="84" customFormat="1" x14ac:dyDescent="0.25">
      <c r="A394" s="75"/>
      <c r="B394" s="83"/>
      <c r="C394" s="83"/>
      <c r="D394" s="75"/>
      <c r="E394" s="4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s="84" customFormat="1" x14ac:dyDescent="0.25">
      <c r="A395" s="75"/>
      <c r="B395" s="83"/>
      <c r="C395" s="83"/>
      <c r="D395" s="75"/>
      <c r="E395" s="4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s="84" customFormat="1" x14ac:dyDescent="0.25">
      <c r="A396" s="75"/>
      <c r="B396" s="83"/>
      <c r="C396" s="83"/>
      <c r="D396" s="75"/>
      <c r="E396" s="4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1:21" s="84" customFormat="1" x14ac:dyDescent="0.25">
      <c r="A397" s="75"/>
      <c r="B397" s="83"/>
      <c r="C397" s="83"/>
      <c r="D397" s="75"/>
      <c r="E397" s="4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s="84" customFormat="1" x14ac:dyDescent="0.25">
      <c r="A398" s="75"/>
      <c r="B398" s="83"/>
      <c r="C398" s="83"/>
      <c r="D398" s="75"/>
      <c r="E398" s="4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s="84" customFormat="1" x14ac:dyDescent="0.25">
      <c r="A399" s="75"/>
      <c r="B399" s="83"/>
      <c r="C399" s="83"/>
      <c r="D399" s="75"/>
      <c r="E399" s="4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s="84" customFormat="1" x14ac:dyDescent="0.25">
      <c r="A400" s="75"/>
      <c r="B400" s="83"/>
      <c r="C400" s="83"/>
      <c r="D400" s="75"/>
      <c r="E400" s="4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s="84" customFormat="1" x14ac:dyDescent="0.25">
      <c r="A401" s="75"/>
      <c r="B401" s="83"/>
      <c r="C401" s="83"/>
      <c r="D401" s="75"/>
      <c r="E401" s="4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s="84" customFormat="1" x14ac:dyDescent="0.25">
      <c r="A402" s="75"/>
      <c r="B402" s="83"/>
      <c r="C402" s="83"/>
      <c r="D402" s="75"/>
      <c r="E402" s="4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s="84" customFormat="1" x14ac:dyDescent="0.25">
      <c r="A403" s="75"/>
      <c r="B403" s="83"/>
      <c r="C403" s="83"/>
      <c r="D403" s="75"/>
      <c r="E403" s="4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s="84" customFormat="1" x14ac:dyDescent="0.25">
      <c r="A404" s="75"/>
      <c r="B404" s="83"/>
      <c r="C404" s="83"/>
      <c r="D404" s="75"/>
      <c r="E404" s="4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s="84" customFormat="1" x14ac:dyDescent="0.25">
      <c r="A405" s="75"/>
      <c r="B405" s="83"/>
      <c r="C405" s="83"/>
      <c r="D405" s="75"/>
      <c r="E405" s="4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s="84" customFormat="1" x14ac:dyDescent="0.25">
      <c r="A406" s="75"/>
      <c r="B406" s="83"/>
      <c r="C406" s="83"/>
      <c r="D406" s="75"/>
      <c r="E406" s="4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s="84" customFormat="1" x14ac:dyDescent="0.25">
      <c r="A407" s="75"/>
      <c r="B407" s="83"/>
      <c r="C407" s="83"/>
      <c r="D407" s="75"/>
      <c r="E407" s="4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s="84" customFormat="1" x14ac:dyDescent="0.25">
      <c r="A408" s="75"/>
      <c r="B408" s="83"/>
      <c r="C408" s="83"/>
      <c r="D408" s="75"/>
      <c r="E408" s="4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s="84" customFormat="1" x14ac:dyDescent="0.25">
      <c r="A409" s="75"/>
      <c r="B409" s="83"/>
      <c r="C409" s="83"/>
      <c r="D409" s="75"/>
      <c r="E409" s="4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s="84" customFormat="1" x14ac:dyDescent="0.25">
      <c r="A410" s="75"/>
      <c r="B410" s="83"/>
      <c r="C410" s="83"/>
      <c r="D410" s="75"/>
      <c r="E410" s="4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s="84" customFormat="1" x14ac:dyDescent="0.25">
      <c r="A411" s="75"/>
      <c r="B411" s="83"/>
      <c r="C411" s="83"/>
      <c r="D411" s="75"/>
      <c r="E411" s="4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s="84" customFormat="1" x14ac:dyDescent="0.25">
      <c r="A412" s="75"/>
      <c r="B412" s="83"/>
      <c r="C412" s="83"/>
      <c r="D412" s="75"/>
      <c r="E412" s="4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s="84" customFormat="1" x14ac:dyDescent="0.25">
      <c r="A413" s="75"/>
      <c r="B413" s="83"/>
      <c r="C413" s="83"/>
      <c r="D413" s="75"/>
      <c r="E413" s="4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s="84" customFormat="1" x14ac:dyDescent="0.25">
      <c r="A414" s="75"/>
      <c r="B414" s="83"/>
      <c r="C414" s="83"/>
      <c r="D414" s="75"/>
      <c r="E414" s="4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s="84" customFormat="1" x14ac:dyDescent="0.25">
      <c r="A415" s="75"/>
      <c r="B415" s="83"/>
      <c r="C415" s="83"/>
      <c r="D415" s="75"/>
      <c r="E415" s="4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s="84" customFormat="1" x14ac:dyDescent="0.25">
      <c r="A416" s="75"/>
      <c r="B416" s="83"/>
      <c r="C416" s="83"/>
      <c r="D416" s="75"/>
      <c r="E416" s="4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s="84" customFormat="1" x14ac:dyDescent="0.25">
      <c r="A417" s="75"/>
      <c r="B417" s="83"/>
      <c r="C417" s="83"/>
      <c r="D417" s="75"/>
      <c r="E417" s="4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s="84" customFormat="1" x14ac:dyDescent="0.25">
      <c r="A418" s="75"/>
      <c r="B418" s="83"/>
      <c r="C418" s="83"/>
      <c r="D418" s="75"/>
      <c r="E418" s="4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s="84" customFormat="1" x14ac:dyDescent="0.25">
      <c r="A419" s="75"/>
      <c r="B419" s="83"/>
      <c r="C419" s="83"/>
      <c r="D419" s="75"/>
      <c r="E419" s="4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s="84" customFormat="1" x14ac:dyDescent="0.25">
      <c r="A420" s="75"/>
      <c r="B420" s="83"/>
      <c r="C420" s="83"/>
      <c r="D420" s="75"/>
      <c r="E420" s="4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s="84" customFormat="1" x14ac:dyDescent="0.25">
      <c r="A421" s="75"/>
      <c r="B421" s="83"/>
      <c r="C421" s="83"/>
      <c r="D421" s="75"/>
      <c r="E421" s="4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s="84" customFormat="1" x14ac:dyDescent="0.25">
      <c r="A422" s="75"/>
      <c r="B422" s="83"/>
      <c r="C422" s="83"/>
      <c r="D422" s="75"/>
      <c r="E422" s="4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1:21" s="84" customFormat="1" x14ac:dyDescent="0.25">
      <c r="A423" s="75"/>
      <c r="B423" s="83"/>
      <c r="C423" s="83"/>
      <c r="D423" s="75"/>
      <c r="E423" s="4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s="84" customFormat="1" x14ac:dyDescent="0.25">
      <c r="A424" s="75"/>
      <c r="B424" s="83"/>
      <c r="C424" s="83"/>
      <c r="D424" s="75"/>
      <c r="E424" s="4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s="84" customFormat="1" x14ac:dyDescent="0.25">
      <c r="A425" s="75"/>
      <c r="B425" s="83"/>
      <c r="C425" s="83"/>
      <c r="D425" s="75"/>
      <c r="E425" s="4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s="84" customFormat="1" x14ac:dyDescent="0.25">
      <c r="A426" s="75"/>
      <c r="B426" s="83"/>
      <c r="C426" s="83"/>
      <c r="D426" s="75"/>
      <c r="E426" s="4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s="84" customFormat="1" x14ac:dyDescent="0.25">
      <c r="A427" s="75"/>
      <c r="B427" s="83"/>
      <c r="C427" s="83"/>
      <c r="D427" s="75"/>
      <c r="E427" s="4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s="84" customFormat="1" x14ac:dyDescent="0.25">
      <c r="A428" s="75"/>
      <c r="B428" s="83"/>
      <c r="C428" s="83"/>
      <c r="D428" s="75"/>
      <c r="E428" s="4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s="84" customFormat="1" x14ac:dyDescent="0.25">
      <c r="A429" s="75"/>
      <c r="B429" s="83"/>
      <c r="C429" s="83"/>
      <c r="D429" s="75"/>
      <c r="E429" s="4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1:21" s="84" customFormat="1" x14ac:dyDescent="0.25">
      <c r="A430" s="75"/>
      <c r="B430" s="83"/>
      <c r="C430" s="83"/>
      <c r="D430" s="75"/>
      <c r="E430" s="4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1:21" s="84" customFormat="1" x14ac:dyDescent="0.25">
      <c r="A431" s="75"/>
      <c r="B431" s="83"/>
      <c r="C431" s="83"/>
      <c r="D431" s="75"/>
      <c r="E431" s="4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s="84" customFormat="1" x14ac:dyDescent="0.25">
      <c r="A432" s="75"/>
      <c r="B432" s="83"/>
      <c r="C432" s="83"/>
      <c r="D432" s="75"/>
      <c r="E432" s="4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s="84" customFormat="1" x14ac:dyDescent="0.25">
      <c r="A433" s="75"/>
      <c r="B433" s="83"/>
      <c r="C433" s="83"/>
      <c r="D433" s="75"/>
      <c r="E433" s="4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s="84" customFormat="1" x14ac:dyDescent="0.25">
      <c r="A434" s="75"/>
      <c r="B434" s="83"/>
      <c r="C434" s="83"/>
      <c r="D434" s="75"/>
      <c r="E434" s="4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s="84" customFormat="1" x14ac:dyDescent="0.25">
      <c r="A435" s="75"/>
      <c r="B435" s="83"/>
      <c r="C435" s="83"/>
      <c r="D435" s="75"/>
      <c r="E435" s="4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s="84" customFormat="1" x14ac:dyDescent="0.25">
      <c r="A436" s="75"/>
      <c r="B436" s="83"/>
      <c r="C436" s="83"/>
      <c r="D436" s="75"/>
      <c r="E436" s="4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s="84" customFormat="1" x14ac:dyDescent="0.25">
      <c r="A437" s="75"/>
      <c r="B437" s="83"/>
      <c r="C437" s="83"/>
      <c r="D437" s="75"/>
      <c r="E437" s="4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s="84" customFormat="1" x14ac:dyDescent="0.25">
      <c r="A438" s="75"/>
      <c r="B438" s="83"/>
      <c r="C438" s="83"/>
      <c r="D438" s="75"/>
      <c r="E438" s="4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s="84" customFormat="1" x14ac:dyDescent="0.25">
      <c r="A439" s="75"/>
      <c r="B439" s="83"/>
      <c r="C439" s="83"/>
      <c r="D439" s="75"/>
      <c r="E439" s="4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s="84" customFormat="1" x14ac:dyDescent="0.25">
      <c r="A440" s="75"/>
      <c r="B440" s="83"/>
      <c r="C440" s="83"/>
      <c r="D440" s="75"/>
      <c r="E440" s="4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1:21" s="84" customFormat="1" x14ac:dyDescent="0.25">
      <c r="A441" s="75"/>
      <c r="B441" s="83"/>
      <c r="C441" s="83"/>
      <c r="D441" s="75"/>
      <c r="E441" s="4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1:21" s="84" customFormat="1" x14ac:dyDescent="0.25">
      <c r="A442" s="75"/>
      <c r="B442" s="83"/>
      <c r="C442" s="83"/>
      <c r="D442" s="75"/>
      <c r="E442" s="4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1:21" s="84" customFormat="1" x14ac:dyDescent="0.25">
      <c r="A443" s="75"/>
      <c r="B443" s="83"/>
      <c r="C443" s="83"/>
      <c r="D443" s="75"/>
      <c r="E443" s="4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1:21" s="84" customFormat="1" x14ac:dyDescent="0.25">
      <c r="A444" s="75"/>
      <c r="B444" s="83"/>
      <c r="C444" s="83"/>
      <c r="D444" s="75"/>
      <c r="E444" s="4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1:21" s="84" customFormat="1" x14ac:dyDescent="0.25">
      <c r="A445" s="75"/>
      <c r="B445" s="83"/>
      <c r="C445" s="83"/>
      <c r="D445" s="75"/>
      <c r="E445" s="4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1:21" s="84" customFormat="1" x14ac:dyDescent="0.25">
      <c r="A446" s="75"/>
      <c r="B446" s="83"/>
      <c r="C446" s="83"/>
      <c r="D446" s="75"/>
      <c r="E446" s="4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s="84" customFormat="1" x14ac:dyDescent="0.25">
      <c r="A447" s="75"/>
      <c r="B447" s="83"/>
      <c r="C447" s="83"/>
      <c r="D447" s="75"/>
      <c r="E447" s="4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s="84" customFormat="1" x14ac:dyDescent="0.25">
      <c r="A448" s="75"/>
      <c r="B448" s="83"/>
      <c r="C448" s="83"/>
      <c r="D448" s="75"/>
      <c r="E448" s="4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s="84" customFormat="1" x14ac:dyDescent="0.25">
      <c r="A449" s="75"/>
      <c r="B449" s="83"/>
      <c r="C449" s="83"/>
      <c r="D449" s="75"/>
      <c r="E449" s="4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s="84" customFormat="1" x14ac:dyDescent="0.25">
      <c r="A450" s="75"/>
      <c r="B450" s="83"/>
      <c r="C450" s="83"/>
      <c r="D450" s="75"/>
      <c r="E450" s="4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s="84" customFormat="1" x14ac:dyDescent="0.25">
      <c r="A451" s="75"/>
      <c r="B451" s="83"/>
      <c r="C451" s="83"/>
      <c r="D451" s="75"/>
      <c r="E451" s="4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1:21" s="84" customFormat="1" x14ac:dyDescent="0.25">
      <c r="A452" s="75"/>
      <c r="B452" s="83"/>
      <c r="C452" s="83"/>
      <c r="D452" s="75"/>
      <c r="E452" s="4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1:21" s="84" customFormat="1" x14ac:dyDescent="0.25">
      <c r="A453" s="75"/>
      <c r="B453" s="83"/>
      <c r="C453" s="83"/>
      <c r="D453" s="75"/>
      <c r="E453" s="4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1:21" s="84" customFormat="1" x14ac:dyDescent="0.25">
      <c r="A454" s="75"/>
      <c r="B454" s="83"/>
      <c r="C454" s="83"/>
      <c r="D454" s="75"/>
      <c r="E454" s="4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1:21" s="84" customFormat="1" x14ac:dyDescent="0.25">
      <c r="A455" s="75"/>
      <c r="B455" s="83"/>
      <c r="C455" s="83"/>
      <c r="D455" s="75"/>
      <c r="E455" s="4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1:21" s="84" customFormat="1" x14ac:dyDescent="0.25">
      <c r="A456" s="75"/>
      <c r="B456" s="83"/>
      <c r="C456" s="83"/>
      <c r="D456" s="75"/>
      <c r="E456" s="4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1:21" s="84" customFormat="1" x14ac:dyDescent="0.25">
      <c r="A457" s="75"/>
      <c r="B457" s="83"/>
      <c r="C457" s="83"/>
      <c r="D457" s="75"/>
      <c r="E457" s="4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s="84" customFormat="1" x14ac:dyDescent="0.25">
      <c r="A458" s="75"/>
      <c r="B458" s="83"/>
      <c r="C458" s="83"/>
      <c r="D458" s="75"/>
      <c r="E458" s="4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s="84" customFormat="1" x14ac:dyDescent="0.25">
      <c r="A459" s="75"/>
      <c r="B459" s="83"/>
      <c r="C459" s="83"/>
      <c r="D459" s="75"/>
      <c r="E459" s="4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s="84" customFormat="1" x14ac:dyDescent="0.25">
      <c r="A460" s="75"/>
      <c r="B460" s="83"/>
      <c r="C460" s="83"/>
      <c r="D460" s="75"/>
      <c r="E460" s="4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s="84" customFormat="1" x14ac:dyDescent="0.25">
      <c r="A461" s="75"/>
      <c r="B461" s="83"/>
      <c r="C461" s="83"/>
      <c r="D461" s="75"/>
      <c r="E461" s="4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s="84" customFormat="1" x14ac:dyDescent="0.25">
      <c r="A462" s="75"/>
      <c r="B462" s="83"/>
      <c r="C462" s="83"/>
      <c r="D462" s="75"/>
      <c r="E462" s="4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s="84" customFormat="1" x14ac:dyDescent="0.25">
      <c r="A463" s="75"/>
      <c r="B463" s="83"/>
      <c r="C463" s="83"/>
      <c r="D463" s="75"/>
      <c r="E463" s="4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s="84" customFormat="1" x14ac:dyDescent="0.25">
      <c r="A464" s="75"/>
      <c r="B464" s="83"/>
      <c r="C464" s="83"/>
      <c r="D464" s="75"/>
      <c r="E464" s="4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s="84" customFormat="1" x14ac:dyDescent="0.25">
      <c r="A465" s="75"/>
      <c r="B465" s="83"/>
      <c r="C465" s="83"/>
      <c r="D465" s="75"/>
      <c r="E465" s="4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1:21" s="84" customFormat="1" x14ac:dyDescent="0.25">
      <c r="A466" s="75"/>
      <c r="B466" s="83"/>
      <c r="C466" s="83"/>
      <c r="D466" s="75"/>
      <c r="E466" s="4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 s="84" customFormat="1" x14ac:dyDescent="0.25">
      <c r="A467" s="75"/>
      <c r="B467" s="83"/>
      <c r="C467" s="83"/>
      <c r="D467" s="75"/>
      <c r="E467" s="4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1:21" s="84" customFormat="1" x14ac:dyDescent="0.25">
      <c r="A468" s="75"/>
      <c r="B468" s="83"/>
      <c r="C468" s="83"/>
      <c r="D468" s="75"/>
      <c r="E468" s="4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 s="84" customFormat="1" x14ac:dyDescent="0.25">
      <c r="A469" s="75"/>
      <c r="B469" s="83"/>
      <c r="C469" s="83"/>
      <c r="D469" s="75"/>
      <c r="E469" s="4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1:21" s="84" customFormat="1" x14ac:dyDescent="0.25">
      <c r="A470" s="75"/>
      <c r="B470" s="83"/>
      <c r="C470" s="83"/>
      <c r="D470" s="75"/>
      <c r="E470" s="4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 s="84" customFormat="1" x14ac:dyDescent="0.25">
      <c r="A471" s="75"/>
      <c r="B471" s="83"/>
      <c r="C471" s="83"/>
      <c r="D471" s="75"/>
      <c r="E471" s="4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1:21" s="84" customFormat="1" x14ac:dyDescent="0.25">
      <c r="A472" s="75"/>
      <c r="B472" s="83"/>
      <c r="C472" s="83"/>
      <c r="D472" s="75"/>
      <c r="E472" s="4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 s="84" customFormat="1" x14ac:dyDescent="0.25">
      <c r="A473" s="75"/>
      <c r="B473" s="83"/>
      <c r="C473" s="83"/>
      <c r="D473" s="75"/>
      <c r="E473" s="4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1:21" s="84" customFormat="1" x14ac:dyDescent="0.25">
      <c r="A474" s="75"/>
      <c r="B474" s="83"/>
      <c r="C474" s="83"/>
      <c r="D474" s="75"/>
      <c r="E474" s="4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 s="84" customFormat="1" x14ac:dyDescent="0.25">
      <c r="A475" s="75"/>
      <c r="B475" s="83"/>
      <c r="C475" s="83"/>
      <c r="D475" s="75"/>
      <c r="E475" s="4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1:21" s="84" customFormat="1" x14ac:dyDescent="0.25">
      <c r="A476" s="75"/>
      <c r="B476" s="83"/>
      <c r="C476" s="83"/>
      <c r="D476" s="75"/>
      <c r="E476" s="4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 s="84" customFormat="1" x14ac:dyDescent="0.25">
      <c r="A477" s="75"/>
      <c r="B477" s="83"/>
      <c r="C477" s="83"/>
      <c r="D477" s="75"/>
      <c r="E477" s="4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1:21" s="84" customFormat="1" x14ac:dyDescent="0.25">
      <c r="A478" s="75"/>
      <c r="B478" s="83"/>
      <c r="C478" s="83"/>
      <c r="D478" s="75"/>
      <c r="E478" s="4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 s="84" customFormat="1" x14ac:dyDescent="0.25">
      <c r="A479" s="75"/>
      <c r="B479" s="83"/>
      <c r="C479" s="83"/>
      <c r="D479" s="75"/>
      <c r="E479" s="4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s="84" customFormat="1" x14ac:dyDescent="0.25">
      <c r="A480" s="75"/>
      <c r="B480" s="83"/>
      <c r="C480" s="83"/>
      <c r="D480" s="75"/>
      <c r="E480" s="4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s="84" customFormat="1" x14ac:dyDescent="0.25">
      <c r="A481" s="75"/>
      <c r="B481" s="83"/>
      <c r="C481" s="83"/>
      <c r="D481" s="75"/>
      <c r="E481" s="4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s="84" customFormat="1" x14ac:dyDescent="0.25">
      <c r="A482" s="75"/>
      <c r="B482" s="83"/>
      <c r="C482" s="83"/>
      <c r="D482" s="75"/>
      <c r="E482" s="4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s="84" customFormat="1" x14ac:dyDescent="0.25">
      <c r="A483" s="75"/>
      <c r="B483" s="83"/>
      <c r="C483" s="83"/>
      <c r="D483" s="75"/>
      <c r="E483" s="4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s="84" customFormat="1" x14ac:dyDescent="0.25">
      <c r="A484" s="75"/>
      <c r="B484" s="83"/>
      <c r="C484" s="83"/>
      <c r="D484" s="75"/>
      <c r="E484" s="4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1:21" s="84" customFormat="1" x14ac:dyDescent="0.25">
      <c r="A485" s="75"/>
      <c r="B485" s="83"/>
      <c r="C485" s="83"/>
      <c r="D485" s="75"/>
      <c r="E485" s="4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1:21" s="84" customFormat="1" x14ac:dyDescent="0.25">
      <c r="A486" s="75"/>
      <c r="B486" s="83"/>
      <c r="C486" s="83"/>
      <c r="D486" s="75"/>
      <c r="E486" s="4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1:21" s="84" customFormat="1" x14ac:dyDescent="0.25">
      <c r="A487" s="75"/>
      <c r="B487" s="83"/>
      <c r="C487" s="83"/>
      <c r="D487" s="75"/>
      <c r="E487" s="4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1:21" s="84" customFormat="1" x14ac:dyDescent="0.25">
      <c r="A488" s="75"/>
      <c r="B488" s="83"/>
      <c r="C488" s="83"/>
      <c r="D488" s="75"/>
      <c r="E488" s="4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1:21" s="84" customFormat="1" x14ac:dyDescent="0.25">
      <c r="A489" s="75"/>
      <c r="B489" s="83"/>
      <c r="C489" s="83"/>
      <c r="D489" s="75"/>
      <c r="E489" s="4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s="84" customFormat="1" x14ac:dyDescent="0.25">
      <c r="A490" s="75"/>
      <c r="B490" s="83"/>
      <c r="C490" s="83"/>
      <c r="D490" s="75"/>
      <c r="E490" s="4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s="84" customFormat="1" x14ac:dyDescent="0.25">
      <c r="A491" s="75"/>
      <c r="B491" s="83"/>
      <c r="C491" s="83"/>
      <c r="D491" s="75"/>
      <c r="E491" s="4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s="84" customFormat="1" x14ac:dyDescent="0.25">
      <c r="A492" s="75"/>
      <c r="B492" s="83"/>
      <c r="C492" s="83"/>
      <c r="D492" s="75"/>
      <c r="E492" s="4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s="84" customFormat="1" x14ac:dyDescent="0.25">
      <c r="A493" s="75"/>
      <c r="B493" s="83"/>
      <c r="C493" s="83"/>
      <c r="D493" s="75"/>
      <c r="E493" s="4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s="84" customFormat="1" x14ac:dyDescent="0.25">
      <c r="A494" s="75"/>
      <c r="B494" s="83"/>
      <c r="C494" s="83"/>
      <c r="D494" s="75"/>
      <c r="E494" s="4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s="84" customFormat="1" x14ac:dyDescent="0.25">
      <c r="A495" s="75"/>
      <c r="B495" s="83"/>
      <c r="C495" s="83"/>
      <c r="D495" s="75"/>
      <c r="E495" s="4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1:21" s="84" customFormat="1" x14ac:dyDescent="0.25">
      <c r="A496" s="75"/>
      <c r="B496" s="83"/>
      <c r="C496" s="83"/>
      <c r="D496" s="75"/>
      <c r="E496" s="4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1" s="84" customFormat="1" x14ac:dyDescent="0.25">
      <c r="A497" s="75"/>
      <c r="B497" s="83"/>
      <c r="C497" s="83"/>
      <c r="D497" s="75"/>
      <c r="E497" s="4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1:21" s="84" customFormat="1" x14ac:dyDescent="0.25">
      <c r="A498" s="75"/>
      <c r="B498" s="83"/>
      <c r="C498" s="83"/>
      <c r="D498" s="75"/>
      <c r="E498" s="4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s="84" customFormat="1" x14ac:dyDescent="0.25">
      <c r="A499" s="75"/>
      <c r="B499" s="83"/>
      <c r="C499" s="83"/>
      <c r="D499" s="75"/>
      <c r="E499" s="4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s="84" customFormat="1" x14ac:dyDescent="0.25">
      <c r="A500" s="75"/>
      <c r="B500" s="83"/>
      <c r="C500" s="83"/>
      <c r="D500" s="75"/>
      <c r="E500" s="4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s="84" customFormat="1" x14ac:dyDescent="0.25">
      <c r="A501" s="75"/>
      <c r="B501" s="83"/>
      <c r="C501" s="83"/>
      <c r="D501" s="75"/>
      <c r="E501" s="4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s="84" customFormat="1" x14ac:dyDescent="0.25">
      <c r="A502" s="75"/>
      <c r="B502" s="83"/>
      <c r="C502" s="83"/>
      <c r="D502" s="75"/>
      <c r="E502" s="4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1:21" s="84" customFormat="1" x14ac:dyDescent="0.25">
      <c r="A503" s="75"/>
      <c r="B503" s="83"/>
      <c r="C503" s="83"/>
      <c r="D503" s="75"/>
      <c r="E503" s="4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1:21" s="84" customFormat="1" x14ac:dyDescent="0.25">
      <c r="A504" s="75"/>
      <c r="B504" s="83"/>
      <c r="C504" s="83"/>
      <c r="D504" s="75"/>
      <c r="E504" s="4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1:21" s="84" customFormat="1" x14ac:dyDescent="0.25">
      <c r="A505" s="75"/>
      <c r="B505" s="83"/>
      <c r="C505" s="83"/>
      <c r="D505" s="75"/>
      <c r="E505" s="4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s="84" customFormat="1" x14ac:dyDescent="0.25">
      <c r="A506" s="75"/>
      <c r="B506" s="83"/>
      <c r="C506" s="83"/>
      <c r="D506" s="75"/>
      <c r="E506" s="4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1:21" s="84" customFormat="1" x14ac:dyDescent="0.25">
      <c r="A507" s="75"/>
      <c r="B507" s="83"/>
      <c r="C507" s="83"/>
      <c r="D507" s="75"/>
      <c r="E507" s="4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1:21" s="84" customFormat="1" x14ac:dyDescent="0.25">
      <c r="A508" s="75"/>
      <c r="B508" s="83"/>
      <c r="C508" s="83"/>
      <c r="D508" s="75"/>
      <c r="E508" s="4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1:21" s="84" customFormat="1" x14ac:dyDescent="0.25">
      <c r="A509" s="75"/>
      <c r="B509" s="83"/>
      <c r="C509" s="83"/>
      <c r="D509" s="75"/>
      <c r="E509" s="4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1:21" s="84" customFormat="1" x14ac:dyDescent="0.25">
      <c r="A510" s="75"/>
      <c r="B510" s="83"/>
      <c r="C510" s="83"/>
      <c r="D510" s="75"/>
      <c r="E510" s="4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1:21" s="84" customFormat="1" x14ac:dyDescent="0.25">
      <c r="A511" s="75"/>
      <c r="B511" s="83"/>
      <c r="C511" s="83"/>
      <c r="D511" s="75"/>
      <c r="E511" s="4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1:21" s="84" customFormat="1" x14ac:dyDescent="0.25">
      <c r="A512" s="75"/>
      <c r="B512" s="83"/>
      <c r="C512" s="83"/>
      <c r="D512" s="75"/>
      <c r="E512" s="4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s="84" customFormat="1" x14ac:dyDescent="0.25">
      <c r="A513" s="75"/>
      <c r="B513" s="83"/>
      <c r="C513" s="83"/>
      <c r="D513" s="75"/>
      <c r="E513" s="4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s="84" customFormat="1" x14ac:dyDescent="0.25">
      <c r="A514" s="75"/>
      <c r="B514" s="83"/>
      <c r="C514" s="83"/>
      <c r="D514" s="75"/>
      <c r="E514" s="4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s="84" customFormat="1" x14ac:dyDescent="0.25">
      <c r="A515" s="75"/>
      <c r="B515" s="83"/>
      <c r="C515" s="83"/>
      <c r="D515" s="75"/>
      <c r="E515" s="4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s="84" customFormat="1" x14ac:dyDescent="0.25">
      <c r="A516" s="75"/>
      <c r="B516" s="83"/>
      <c r="C516" s="83"/>
      <c r="D516" s="75"/>
      <c r="E516" s="4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s="84" customFormat="1" x14ac:dyDescent="0.25">
      <c r="A517" s="75"/>
      <c r="B517" s="83"/>
      <c r="C517" s="83"/>
      <c r="D517" s="75"/>
      <c r="E517" s="4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1:21" s="84" customFormat="1" x14ac:dyDescent="0.25">
      <c r="A518" s="75"/>
      <c r="B518" s="83"/>
      <c r="C518" s="83"/>
      <c r="D518" s="75"/>
      <c r="E518" s="4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s="84" customFormat="1" x14ac:dyDescent="0.25">
      <c r="A519" s="75"/>
      <c r="B519" s="83"/>
      <c r="C519" s="83"/>
      <c r="D519" s="75"/>
      <c r="E519" s="4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1:21" s="84" customFormat="1" x14ac:dyDescent="0.25">
      <c r="A520" s="75"/>
      <c r="B520" s="83"/>
      <c r="C520" s="83"/>
      <c r="D520" s="75"/>
      <c r="E520" s="4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s="84" customFormat="1" x14ac:dyDescent="0.25">
      <c r="A521" s="75"/>
      <c r="B521" s="83"/>
      <c r="C521" s="83"/>
      <c r="D521" s="75"/>
      <c r="E521" s="4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1:21" s="84" customFormat="1" x14ac:dyDescent="0.25">
      <c r="A522" s="75"/>
      <c r="B522" s="83"/>
      <c r="C522" s="83"/>
      <c r="D522" s="75"/>
      <c r="E522" s="4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s="84" customFormat="1" x14ac:dyDescent="0.25">
      <c r="A523" s="75"/>
      <c r="B523" s="83"/>
      <c r="C523" s="83"/>
      <c r="D523" s="75"/>
      <c r="E523" s="4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s="84" customFormat="1" x14ac:dyDescent="0.25">
      <c r="A524" s="75"/>
      <c r="B524" s="83"/>
      <c r="C524" s="83"/>
      <c r="D524" s="75"/>
      <c r="E524" s="4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s="84" customFormat="1" x14ac:dyDescent="0.25">
      <c r="A525" s="75"/>
      <c r="B525" s="83"/>
      <c r="C525" s="83"/>
      <c r="D525" s="75"/>
      <c r="E525" s="4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s="84" customFormat="1" x14ac:dyDescent="0.25">
      <c r="A526" s="75"/>
      <c r="B526" s="83"/>
      <c r="C526" s="83"/>
      <c r="D526" s="75"/>
      <c r="E526" s="4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s="84" customFormat="1" x14ac:dyDescent="0.25">
      <c r="A527" s="75"/>
      <c r="B527" s="83"/>
      <c r="C527" s="83"/>
      <c r="D527" s="75"/>
      <c r="E527" s="4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s="84" customFormat="1" x14ac:dyDescent="0.25">
      <c r="A528" s="75"/>
      <c r="B528" s="83"/>
      <c r="C528" s="83"/>
      <c r="D528" s="75"/>
      <c r="E528" s="4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s="84" customFormat="1" x14ac:dyDescent="0.25">
      <c r="A529" s="75"/>
      <c r="B529" s="83"/>
      <c r="C529" s="83"/>
      <c r="D529" s="75"/>
      <c r="E529" s="4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s="84" customFormat="1" x14ac:dyDescent="0.25">
      <c r="A530" s="75"/>
      <c r="B530" s="83"/>
      <c r="C530" s="83"/>
      <c r="D530" s="75"/>
      <c r="E530" s="4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s="84" customFormat="1" x14ac:dyDescent="0.25">
      <c r="A531" s="75"/>
      <c r="B531" s="83"/>
      <c r="C531" s="83"/>
      <c r="D531" s="75"/>
      <c r="E531" s="4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s="84" customFormat="1" x14ac:dyDescent="0.25">
      <c r="A532" s="75"/>
      <c r="B532" s="83"/>
      <c r="C532" s="83"/>
      <c r="D532" s="75"/>
      <c r="E532" s="4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s="84" customFormat="1" x14ac:dyDescent="0.25">
      <c r="A533" s="75"/>
      <c r="B533" s="83"/>
      <c r="C533" s="83"/>
      <c r="D533" s="75"/>
      <c r="E533" s="4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s="84" customFormat="1" x14ac:dyDescent="0.25">
      <c r="A534" s="75"/>
      <c r="B534" s="83"/>
      <c r="C534" s="83"/>
      <c r="D534" s="75"/>
      <c r="E534" s="4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s="84" customFormat="1" x14ac:dyDescent="0.25">
      <c r="A535" s="75"/>
      <c r="B535" s="83"/>
      <c r="C535" s="83"/>
      <c r="D535" s="75"/>
      <c r="E535" s="4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s="84" customFormat="1" x14ac:dyDescent="0.25">
      <c r="A536" s="75"/>
      <c r="B536" s="83"/>
      <c r="C536" s="83"/>
      <c r="D536" s="75"/>
      <c r="E536" s="4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s="84" customFormat="1" x14ac:dyDescent="0.25">
      <c r="A537" s="75"/>
      <c r="B537" s="83"/>
      <c r="C537" s="83"/>
      <c r="D537" s="75"/>
      <c r="E537" s="4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s="84" customFormat="1" x14ac:dyDescent="0.25">
      <c r="A538" s="75"/>
      <c r="B538" s="83"/>
      <c r="C538" s="83"/>
      <c r="D538" s="75"/>
      <c r="E538" s="4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s="84" customFormat="1" x14ac:dyDescent="0.25">
      <c r="A539" s="75"/>
      <c r="B539" s="83"/>
      <c r="C539" s="83"/>
      <c r="D539" s="75"/>
      <c r="E539" s="4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1:21" s="84" customFormat="1" x14ac:dyDescent="0.25">
      <c r="A540" s="75"/>
      <c r="B540" s="83"/>
      <c r="C540" s="83"/>
      <c r="D540" s="75"/>
      <c r="E540" s="4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s="84" customFormat="1" x14ac:dyDescent="0.25">
      <c r="A541" s="75"/>
      <c r="B541" s="83"/>
      <c r="C541" s="83"/>
      <c r="D541" s="75"/>
      <c r="E541" s="4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1:21" s="84" customFormat="1" x14ac:dyDescent="0.25">
      <c r="A542" s="75"/>
      <c r="B542" s="83"/>
      <c r="C542" s="83"/>
      <c r="D542" s="75"/>
      <c r="E542" s="4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s="84" customFormat="1" x14ac:dyDescent="0.25">
      <c r="A543" s="75"/>
      <c r="B543" s="83"/>
      <c r="C543" s="83"/>
      <c r="D543" s="75"/>
      <c r="E543" s="4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1:21" s="84" customFormat="1" x14ac:dyDescent="0.25">
      <c r="A544" s="75"/>
      <c r="B544" s="83"/>
      <c r="C544" s="83"/>
      <c r="D544" s="75"/>
      <c r="E544" s="4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s="84" customFormat="1" x14ac:dyDescent="0.25">
      <c r="A545" s="75"/>
      <c r="B545" s="83"/>
      <c r="C545" s="83"/>
      <c r="D545" s="75"/>
      <c r="E545" s="4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s="84" customFormat="1" x14ac:dyDescent="0.25">
      <c r="A546" s="75"/>
      <c r="B546" s="83"/>
      <c r="C546" s="83"/>
      <c r="D546" s="75"/>
      <c r="E546" s="4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s="84" customFormat="1" x14ac:dyDescent="0.25">
      <c r="A547" s="75"/>
      <c r="B547" s="83"/>
      <c r="C547" s="83"/>
      <c r="D547" s="75"/>
      <c r="E547" s="4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s="84" customFormat="1" x14ac:dyDescent="0.25">
      <c r="A548" s="75"/>
      <c r="B548" s="83"/>
      <c r="C548" s="83"/>
      <c r="D548" s="75"/>
      <c r="E548" s="4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s="84" customFormat="1" x14ac:dyDescent="0.25">
      <c r="A549" s="75"/>
      <c r="B549" s="83"/>
      <c r="C549" s="83"/>
      <c r="D549" s="75"/>
      <c r="E549" s="4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s="84" customFormat="1" x14ac:dyDescent="0.25">
      <c r="A550" s="75"/>
      <c r="B550" s="83"/>
      <c r="C550" s="83"/>
      <c r="D550" s="75"/>
      <c r="E550" s="4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s="84" customFormat="1" x14ac:dyDescent="0.25">
      <c r="A551" s="75"/>
      <c r="B551" s="83"/>
      <c r="C551" s="4"/>
      <c r="D551" s="75"/>
      <c r="E551" s="4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s="84" customFormat="1" x14ac:dyDescent="0.25">
      <c r="A552" s="75"/>
      <c r="B552" s="83"/>
      <c r="C552" s="4"/>
      <c r="D552" s="75"/>
      <c r="E552" s="4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s="84" customFormat="1" x14ac:dyDescent="0.25">
      <c r="A553" s="75"/>
      <c r="B553" s="83"/>
      <c r="C553" s="4"/>
      <c r="D553" s="75"/>
      <c r="E553" s="4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s="84" customFormat="1" x14ac:dyDescent="0.25">
      <c r="A554" s="75"/>
      <c r="B554" s="83"/>
      <c r="C554" s="4"/>
      <c r="D554" s="75"/>
      <c r="E554" s="4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s="84" customFormat="1" x14ac:dyDescent="0.25">
      <c r="A555" s="75"/>
      <c r="B555" s="83"/>
      <c r="C555" s="4"/>
      <c r="D555" s="75"/>
      <c r="E555" s="4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s="84" customFormat="1" x14ac:dyDescent="0.25">
      <c r="A556" s="75"/>
      <c r="B556" s="83"/>
      <c r="C556" s="4"/>
      <c r="D556" s="75"/>
      <c r="E556" s="4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s="84" customFormat="1" x14ac:dyDescent="0.25">
      <c r="A557" s="75"/>
      <c r="B557" s="83"/>
      <c r="C557" s="4"/>
      <c r="D557" s="75"/>
      <c r="E557" s="4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1:21" s="84" customFormat="1" x14ac:dyDescent="0.25">
      <c r="A558" s="75"/>
      <c r="B558" s="83"/>
      <c r="C558" s="4"/>
      <c r="D558" s="75"/>
      <c r="E558" s="4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s="84" customFormat="1" x14ac:dyDescent="0.25">
      <c r="A559" s="75"/>
      <c r="B559" s="83"/>
      <c r="C559" s="4"/>
      <c r="D559" s="75"/>
      <c r="E559" s="4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s="84" customFormat="1" x14ac:dyDescent="0.25">
      <c r="A560" s="75"/>
      <c r="B560" s="83"/>
      <c r="C560" s="4"/>
      <c r="D560" s="75"/>
      <c r="E560" s="4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s="84" customFormat="1" x14ac:dyDescent="0.25">
      <c r="A561" s="75"/>
      <c r="B561" s="83"/>
      <c r="C561" s="4"/>
      <c r="D561" s="75"/>
      <c r="E561" s="4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s="84" customFormat="1" x14ac:dyDescent="0.25">
      <c r="A562" s="75"/>
      <c r="B562" s="83"/>
      <c r="C562" s="4"/>
      <c r="D562" s="75"/>
      <c r="E562" s="4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</sheetData>
  <mergeCells count="4">
    <mergeCell ref="B1:D4"/>
    <mergeCell ref="B10:C10"/>
    <mergeCell ref="B11:D11"/>
    <mergeCell ref="B12:D12"/>
  </mergeCells>
  <pageMargins left="0.70866141732283472" right="0.70866141732283472" top="0.74803149606299213" bottom="0.74803149606299213" header="0.31496062992125984" footer="0.31496062992125984"/>
  <pageSetup paperSize="9" scale="3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topLeftCell="A25" workbookViewId="0">
      <selection activeCell="C36" sqref="C36"/>
    </sheetView>
  </sheetViews>
  <sheetFormatPr defaultRowHeight="16.5" x14ac:dyDescent="0.3"/>
  <cols>
    <col min="1" max="1" width="9.140625" style="43"/>
    <col min="2" max="2" width="29.42578125" style="43" customWidth="1"/>
    <col min="3" max="16384" width="9.140625" style="43"/>
  </cols>
  <sheetData>
    <row r="2" spans="1:3" x14ac:dyDescent="0.3">
      <c r="B2" s="44" t="s">
        <v>59</v>
      </c>
      <c r="C2" s="43" t="s">
        <v>189</v>
      </c>
    </row>
    <row r="3" spans="1:3" x14ac:dyDescent="0.3">
      <c r="A3" s="43">
        <v>1</v>
      </c>
      <c r="B3" s="43" t="s">
        <v>190</v>
      </c>
      <c r="C3" s="43">
        <v>100</v>
      </c>
    </row>
    <row r="4" spans="1:3" x14ac:dyDescent="0.3">
      <c r="A4" s="43">
        <f>1+A3</f>
        <v>2</v>
      </c>
      <c r="B4" s="43" t="s">
        <v>191</v>
      </c>
      <c r="C4" s="43">
        <v>5</v>
      </c>
    </row>
    <row r="5" spans="1:3" x14ac:dyDescent="0.3">
      <c r="A5" s="43">
        <f t="shared" ref="A5:A24" si="0">1+A4</f>
        <v>3</v>
      </c>
      <c r="B5" s="43" t="s">
        <v>192</v>
      </c>
      <c r="C5" s="43">
        <v>100</v>
      </c>
    </row>
    <row r="6" spans="1:3" x14ac:dyDescent="0.3">
      <c r="A6" s="43">
        <f t="shared" si="0"/>
        <v>4</v>
      </c>
      <c r="B6" s="43" t="s">
        <v>193</v>
      </c>
      <c r="C6" s="43">
        <v>60</v>
      </c>
    </row>
    <row r="7" spans="1:3" x14ac:dyDescent="0.3">
      <c r="A7" s="43">
        <f t="shared" si="0"/>
        <v>5</v>
      </c>
      <c r="B7" s="43" t="s">
        <v>194</v>
      </c>
      <c r="C7" s="43">
        <v>5</v>
      </c>
    </row>
    <row r="8" spans="1:3" x14ac:dyDescent="0.3">
      <c r="A8" s="43">
        <f t="shared" si="0"/>
        <v>6</v>
      </c>
      <c r="B8" s="43" t="s">
        <v>195</v>
      </c>
      <c r="C8" s="43">
        <v>30</v>
      </c>
    </row>
    <row r="9" spans="1:3" x14ac:dyDescent="0.3">
      <c r="A9" s="43">
        <f t="shared" si="0"/>
        <v>7</v>
      </c>
      <c r="B9" s="43" t="s">
        <v>196</v>
      </c>
      <c r="C9" s="43">
        <v>20</v>
      </c>
    </row>
    <row r="10" spans="1:3" x14ac:dyDescent="0.3">
      <c r="A10" s="43">
        <f t="shared" si="0"/>
        <v>8</v>
      </c>
      <c r="B10" s="43" t="s">
        <v>197</v>
      </c>
      <c r="C10" s="43">
        <v>15</v>
      </c>
    </row>
    <row r="11" spans="1:3" x14ac:dyDescent="0.3">
      <c r="A11" s="43">
        <f t="shared" si="0"/>
        <v>9</v>
      </c>
      <c r="B11" s="43" t="s">
        <v>198</v>
      </c>
      <c r="C11" s="43">
        <v>20</v>
      </c>
    </row>
    <row r="12" spans="1:3" x14ac:dyDescent="0.3">
      <c r="A12" s="43">
        <f t="shared" si="0"/>
        <v>10</v>
      </c>
      <c r="B12" s="43" t="s">
        <v>199</v>
      </c>
      <c r="C12" s="43">
        <v>30</v>
      </c>
    </row>
    <row r="13" spans="1:3" x14ac:dyDescent="0.3">
      <c r="A13" s="43">
        <f t="shared" si="0"/>
        <v>11</v>
      </c>
      <c r="B13" s="43" t="s">
        <v>200</v>
      </c>
      <c r="C13" s="43">
        <v>20</v>
      </c>
    </row>
    <row r="14" spans="1:3" x14ac:dyDescent="0.3">
      <c r="A14" s="43">
        <f t="shared" si="0"/>
        <v>12</v>
      </c>
      <c r="B14" s="43" t="s">
        <v>193</v>
      </c>
      <c r="C14" s="43">
        <v>10</v>
      </c>
    </row>
    <row r="15" spans="1:3" x14ac:dyDescent="0.3">
      <c r="A15" s="43">
        <f t="shared" si="0"/>
        <v>13</v>
      </c>
      <c r="B15" s="43" t="s">
        <v>201</v>
      </c>
      <c r="C15" s="43">
        <v>10</v>
      </c>
    </row>
    <row r="16" spans="1:3" x14ac:dyDescent="0.3">
      <c r="A16" s="43">
        <f t="shared" si="0"/>
        <v>14</v>
      </c>
      <c r="B16" s="43" t="s">
        <v>202</v>
      </c>
      <c r="C16" s="43">
        <v>100</v>
      </c>
    </row>
    <row r="17" spans="1:3" x14ac:dyDescent="0.3">
      <c r="A17" s="43">
        <f t="shared" si="0"/>
        <v>15</v>
      </c>
      <c r="B17" s="43" t="s">
        <v>203</v>
      </c>
      <c r="C17" s="43">
        <v>75</v>
      </c>
    </row>
    <row r="18" spans="1:3" x14ac:dyDescent="0.3">
      <c r="A18" s="43">
        <f t="shared" si="0"/>
        <v>16</v>
      </c>
      <c r="B18" s="43" t="s">
        <v>204</v>
      </c>
      <c r="C18" s="43">
        <v>1</v>
      </c>
    </row>
    <row r="19" spans="1:3" x14ac:dyDescent="0.3">
      <c r="A19" s="43">
        <f t="shared" si="0"/>
        <v>17</v>
      </c>
      <c r="B19" s="43" t="s">
        <v>205</v>
      </c>
      <c r="C19" s="43">
        <v>1</v>
      </c>
    </row>
    <row r="20" spans="1:3" x14ac:dyDescent="0.3">
      <c r="A20" s="43">
        <f t="shared" si="0"/>
        <v>18</v>
      </c>
      <c r="B20" s="43" t="s">
        <v>206</v>
      </c>
      <c r="C20" s="43">
        <v>2</v>
      </c>
    </row>
    <row r="21" spans="1:3" x14ac:dyDescent="0.3">
      <c r="A21" s="43">
        <f t="shared" si="0"/>
        <v>19</v>
      </c>
      <c r="B21" s="43" t="s">
        <v>207</v>
      </c>
      <c r="C21" s="43">
        <v>2</v>
      </c>
    </row>
    <row r="22" spans="1:3" x14ac:dyDescent="0.3">
      <c r="A22" s="43">
        <f t="shared" si="0"/>
        <v>20</v>
      </c>
      <c r="B22" s="43" t="s">
        <v>208</v>
      </c>
      <c r="C22" s="43">
        <v>30</v>
      </c>
    </row>
    <row r="23" spans="1:3" x14ac:dyDescent="0.3">
      <c r="A23" s="43">
        <f t="shared" si="0"/>
        <v>21</v>
      </c>
      <c r="B23" s="43" t="s">
        <v>209</v>
      </c>
      <c r="C23" s="43">
        <v>2</v>
      </c>
    </row>
    <row r="24" spans="1:3" x14ac:dyDescent="0.3">
      <c r="A24" s="43">
        <f t="shared" si="0"/>
        <v>22</v>
      </c>
      <c r="B24" s="43" t="s">
        <v>210</v>
      </c>
      <c r="C24" s="43">
        <v>2</v>
      </c>
    </row>
    <row r="26" spans="1:3" x14ac:dyDescent="0.3">
      <c r="B26" s="45" t="s">
        <v>211</v>
      </c>
    </row>
    <row r="27" spans="1:3" x14ac:dyDescent="0.3">
      <c r="B27" s="43" t="s">
        <v>212</v>
      </c>
      <c r="C27" s="43">
        <v>5</v>
      </c>
    </row>
    <row r="28" spans="1:3" x14ac:dyDescent="0.3">
      <c r="B28" s="43" t="s">
        <v>212</v>
      </c>
      <c r="C28" s="43">
        <v>15</v>
      </c>
    </row>
    <row r="30" spans="1:3" x14ac:dyDescent="0.3">
      <c r="B30" s="45" t="s">
        <v>134</v>
      </c>
    </row>
    <row r="31" spans="1:3" x14ac:dyDescent="0.3">
      <c r="B31" s="43" t="s">
        <v>213</v>
      </c>
      <c r="C31" s="43">
        <v>15</v>
      </c>
    </row>
    <row r="33" spans="2:3" x14ac:dyDescent="0.3">
      <c r="B33" s="45" t="s">
        <v>156</v>
      </c>
    </row>
    <row r="34" spans="2:3" x14ac:dyDescent="0.3">
      <c r="B34" s="43" t="s">
        <v>214</v>
      </c>
      <c r="C34" s="43">
        <v>10</v>
      </c>
    </row>
    <row r="35" spans="2:3" x14ac:dyDescent="0.3">
      <c r="B35" s="43" t="s">
        <v>215</v>
      </c>
      <c r="C35" s="43">
        <v>21</v>
      </c>
    </row>
    <row r="37" spans="2:3" x14ac:dyDescent="0.3">
      <c r="B37" s="43" t="s">
        <v>183</v>
      </c>
    </row>
    <row r="38" spans="2:3" x14ac:dyDescent="0.3">
      <c r="B38" s="43" t="s">
        <v>216</v>
      </c>
      <c r="C38" s="43">
        <v>1</v>
      </c>
    </row>
    <row r="39" spans="2:3" x14ac:dyDescent="0.3">
      <c r="B39" s="43" t="s">
        <v>217</v>
      </c>
      <c r="C39" s="43">
        <v>3</v>
      </c>
    </row>
    <row r="40" spans="2:3" x14ac:dyDescent="0.3">
      <c r="B40" s="43" t="s">
        <v>218</v>
      </c>
      <c r="C40" s="43">
        <v>50</v>
      </c>
    </row>
    <row r="41" spans="2:3" x14ac:dyDescent="0.3">
      <c r="B41" s="43" t="s">
        <v>219</v>
      </c>
      <c r="C41" s="43">
        <v>20</v>
      </c>
    </row>
    <row r="42" spans="2:3" x14ac:dyDescent="0.3">
      <c r="B42" s="43" t="s">
        <v>220</v>
      </c>
      <c r="C42" s="4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196</vt:lpstr>
      <vt:lpstr>INC</vt:lpstr>
      <vt:lpstr>CRM</vt:lpstr>
      <vt:lpstr>INC!Print_Titles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MDSA</dc:creator>
  <cp:keywords/>
  <dc:description/>
  <cp:lastModifiedBy>Kayode Ishola</cp:lastModifiedBy>
  <cp:revision/>
  <dcterms:created xsi:type="dcterms:W3CDTF">2016-12-01T09:36:32Z</dcterms:created>
  <dcterms:modified xsi:type="dcterms:W3CDTF">2017-03-21T10:48:47Z</dcterms:modified>
  <cp:category/>
  <cp:contentStatus/>
</cp:coreProperties>
</file>