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<sst xmlns="http://schemas.openxmlformats.org/spreadsheetml/2006/main" count="126" uniqueCount="45">
  <si>
    <t>Itération #1</t>
  </si>
  <si>
    <t>Évaluateur</t>
  </si>
  <si>
    <t>Évaluation</t>
  </si>
  <si>
    <t>coordo impaire</t>
  </si>
  <si>
    <t>Equipe 1</t>
  </si>
  <si>
    <t>Equipe 3</t>
  </si>
  <si>
    <t>Equipe 5</t>
  </si>
  <si>
    <t>Equipe 7</t>
  </si>
  <si>
    <t>Equipe 9</t>
  </si>
  <si>
    <t>Coordo pair</t>
  </si>
  <si>
    <t>Equipe 2</t>
  </si>
  <si>
    <t>Equipe 4</t>
  </si>
  <si>
    <t>Equipe 6</t>
  </si>
  <si>
    <t>Equipe 8</t>
  </si>
  <si>
    <t>Chargé lab</t>
  </si>
  <si>
    <t>Rapport</t>
  </si>
  <si>
    <t>Demonstration</t>
  </si>
  <si>
    <t>Coordonnateur</t>
  </si>
  <si>
    <t>Collaboration</t>
  </si>
  <si>
    <t xml:space="preserve"> </t>
  </si>
  <si>
    <t>Equipes</t>
  </si>
  <si>
    <t>Total points</t>
  </si>
  <si>
    <t>Total %</t>
  </si>
  <si>
    <t>Sur 15 points</t>
  </si>
  <si>
    <t>x</t>
  </si>
  <si>
    <t>Ratio</t>
  </si>
  <si>
    <t>Point max</t>
  </si>
  <si>
    <t>Note maximum</t>
  </si>
  <si>
    <t>Point min</t>
  </si>
  <si>
    <t>Note minimum</t>
  </si>
  <si>
    <t>Delta</t>
  </si>
  <si>
    <t>Itération #2</t>
  </si>
  <si>
    <t>TEST</t>
  </si>
  <si>
    <t xml:space="preserve">Chargé lab </t>
  </si>
  <si>
    <t>Itération #3</t>
  </si>
  <si>
    <t>Bonus</t>
  </si>
  <si>
    <t>Total avec bonus</t>
  </si>
  <si>
    <t>Cellules modifiés par les évaluateurs</t>
  </si>
  <si>
    <t>Test calcul note</t>
  </si>
  <si>
    <t>Rapport coordonateur</t>
  </si>
  <si>
    <t>Rapport équipe</t>
  </si>
  <si>
    <t>Démonstration Coordonnateur</t>
  </si>
  <si>
    <t>Demonstration Equipe</t>
  </si>
  <si>
    <t>Note moyenne</t>
  </si>
  <si>
    <t>Total avec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</si>
</sst>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Roboto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readingOrder="0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readingOrder="0"/>
    </xf>
    <xf borderId="0" fillId="3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4" fontId="3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5" fontId="6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4" fontId="6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shrinkToFit="0" vertical="center" wrapText="1"/>
    </xf>
    <xf borderId="0" fillId="4" fontId="6" numFmtId="0" xfId="0" applyAlignment="1" applyFont="1">
      <alignment vertical="center"/>
    </xf>
    <xf borderId="0" fillId="4" fontId="2" numFmtId="0" xfId="0" applyAlignment="1" applyFont="1">
      <alignment vertical="center"/>
    </xf>
    <xf borderId="1" fillId="4" fontId="6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6" numFmtId="4" xfId="0" applyAlignment="1" applyFont="1" applyNumberFormat="1">
      <alignment horizontal="center" vertical="center"/>
    </xf>
    <xf borderId="0" fillId="4" fontId="2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4" xfId="0" applyAlignment="1" applyFont="1" applyNumberFormat="1">
      <alignment vertical="center"/>
    </xf>
    <xf borderId="0" fillId="4" fontId="6" numFmtId="4" xfId="0" applyAlignment="1" applyFont="1" applyNumberFormat="1">
      <alignment horizontal="center" readingOrder="0" vertical="center"/>
    </xf>
    <xf borderId="0" fillId="4" fontId="6" numFmtId="9" xfId="0" applyAlignment="1" applyFont="1" applyNumberFormat="1">
      <alignment horizontal="center" readingOrder="0" vertical="center"/>
    </xf>
    <xf borderId="0" fillId="4" fontId="2" numFmtId="9" xfId="0" applyAlignment="1" applyFont="1" applyNumberFormat="1">
      <alignment horizontal="center" readingOrder="0" vertical="center"/>
    </xf>
    <xf borderId="0" fillId="7" fontId="2" numFmtId="0" xfId="0" applyAlignment="1" applyFill="1" applyFont="1">
      <alignment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vertical="center"/>
    </xf>
    <xf borderId="0" fillId="7" fontId="2" numFmtId="164" xfId="0" applyAlignment="1" applyFont="1" applyNumberFormat="1">
      <alignment vertical="center"/>
    </xf>
    <xf borderId="0" fillId="7" fontId="2" numFmtId="164" xfId="0" applyAlignment="1" applyFont="1" applyNumberFormat="1">
      <alignment readingOrder="0" vertical="center"/>
    </xf>
    <xf borderId="0" fillId="0" fontId="2" numFmtId="164" xfId="0" applyAlignment="1" applyFont="1" applyNumberFormat="1">
      <alignment vertical="center"/>
    </xf>
    <xf borderId="0" fillId="5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6" fontId="2" numFmtId="0" xfId="0" applyAlignment="1" applyFont="1">
      <alignment shrinkToFit="0" vertical="center" wrapText="1"/>
    </xf>
    <xf borderId="0" fillId="8" fontId="6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0" fontId="2" numFmtId="4" xfId="0" applyAlignment="1" applyFont="1" applyNumberFormat="1">
      <alignment horizontal="center" vertical="center"/>
    </xf>
    <xf borderId="0" fillId="4" fontId="2" numFmtId="4" xfId="0" applyAlignment="1" applyFont="1" applyNumberFormat="1">
      <alignment horizontal="center" readingOrder="0" vertical="center"/>
    </xf>
    <xf borderId="0" fillId="7" fontId="2" numFmtId="10" xfId="0" applyAlignment="1" applyFont="1" applyNumberFormat="1">
      <alignment horizontal="center" vertical="center"/>
    </xf>
    <xf borderId="0" fillId="7" fontId="2" numFmtId="10" xfId="0" applyAlignment="1" applyFont="1" applyNumberFormat="1">
      <alignment vertical="center"/>
    </xf>
    <xf borderId="0" fillId="7" fontId="2" numFmtId="10" xfId="0" applyAlignment="1" applyFont="1" applyNumberFormat="1">
      <alignment readingOrder="0" vertical="center"/>
    </xf>
    <xf borderId="0" fillId="7" fontId="2" numFmtId="10" xfId="0" applyAlignment="1" applyFont="1" applyNumberFormat="1">
      <alignment horizontal="center" readingOrder="0" vertical="center"/>
    </xf>
    <xf borderId="0" fillId="7" fontId="2" numFmtId="4" xfId="0" applyAlignment="1" applyFont="1" applyNumberFormat="1">
      <alignment vertical="center"/>
    </xf>
    <xf borderId="0" fillId="7" fontId="2" numFmtId="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6.57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/>
      <c r="O2" s="9"/>
      <c r="P2" s="9"/>
      <c r="Q2" s="9"/>
      <c r="R2" s="9"/>
      <c r="S2" s="9"/>
      <c r="T2" s="9"/>
      <c r="U2" s="9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10" t="s">
        <v>14</v>
      </c>
      <c r="B3" s="11" t="s">
        <v>15</v>
      </c>
      <c r="C3" s="12">
        <v>1.0</v>
      </c>
      <c r="D3" s="12">
        <v>1.0</v>
      </c>
      <c r="E3" s="12">
        <v>4.0</v>
      </c>
      <c r="F3" s="12">
        <v>2.0</v>
      </c>
      <c r="G3" s="12">
        <v>3.0</v>
      </c>
      <c r="H3" s="12">
        <v>4.0</v>
      </c>
      <c r="I3" s="13">
        <v>2.0</v>
      </c>
      <c r="J3" s="13">
        <v>2.0</v>
      </c>
      <c r="K3" s="13">
        <v>3.0</v>
      </c>
      <c r="L3" s="13">
        <v>1.0</v>
      </c>
      <c r="M3" s="13">
        <v>4.0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10" t="s">
        <v>14</v>
      </c>
      <c r="B4" s="11" t="s">
        <v>16</v>
      </c>
      <c r="C4" s="12">
        <v>2.0</v>
      </c>
      <c r="D4" s="12">
        <v>3.0</v>
      </c>
      <c r="E4" s="12">
        <v>2.0</v>
      </c>
      <c r="F4" s="12">
        <v>1.0</v>
      </c>
      <c r="G4" s="12">
        <v>1.0</v>
      </c>
      <c r="H4" s="12">
        <v>1.0</v>
      </c>
      <c r="I4" s="13">
        <v>1.0</v>
      </c>
      <c r="J4" s="13">
        <v>2.0</v>
      </c>
      <c r="K4" s="13">
        <v>1.0</v>
      </c>
      <c r="L4" s="13">
        <v>1.0</v>
      </c>
      <c r="M4" s="13">
        <v>1.0</v>
      </c>
      <c r="N4" s="9"/>
      <c r="O4" s="1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10" t="s">
        <v>17</v>
      </c>
      <c r="B5" s="11" t="s">
        <v>18</v>
      </c>
      <c r="C5" s="15" t="s">
        <v>19</v>
      </c>
      <c r="D5" s="12">
        <v>1.0</v>
      </c>
      <c r="E5" s="12">
        <v>1.0</v>
      </c>
      <c r="F5" s="12">
        <v>1.0</v>
      </c>
      <c r="G5" s="12">
        <v>1.0</v>
      </c>
      <c r="H5" s="12">
        <v>1.0</v>
      </c>
      <c r="I5" s="16" t="s">
        <v>19</v>
      </c>
      <c r="J5" s="13">
        <v>1.0</v>
      </c>
      <c r="K5" s="13">
        <v>1.0</v>
      </c>
      <c r="L5" s="13">
        <v>2.0</v>
      </c>
      <c r="M5" s="13">
        <v>3.0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10" t="s">
        <v>14</v>
      </c>
      <c r="B6" s="11" t="str">
        <f t="shared" ref="B6:B8" si="3">B3</f>
        <v>Rapport</v>
      </c>
      <c r="C6" s="17">
        <f t="shared" ref="C6:C7" si="4">(2-C3)*1/5</f>
        <v>0.2</v>
      </c>
      <c r="D6" s="17">
        <f t="shared" ref="D6:H6" si="1">(6-D3)*1/5+$C6</f>
        <v>1.2</v>
      </c>
      <c r="E6" s="17">
        <f t="shared" si="1"/>
        <v>0.6</v>
      </c>
      <c r="F6" s="17">
        <f t="shared" si="1"/>
        <v>1</v>
      </c>
      <c r="G6" s="17">
        <f t="shared" si="1"/>
        <v>0.8</v>
      </c>
      <c r="H6" s="17">
        <f t="shared" si="1"/>
        <v>0.6</v>
      </c>
      <c r="I6" s="18">
        <f t="shared" ref="I6:I7" si="6">(2-I3)*1/5</f>
        <v>0</v>
      </c>
      <c r="J6" s="18">
        <f t="shared" ref="J6:M6" si="2">(6-J3)*1/5+$I6</f>
        <v>0.8</v>
      </c>
      <c r="K6" s="18">
        <f t="shared" si="2"/>
        <v>0.6</v>
      </c>
      <c r="L6" s="18">
        <f t="shared" si="2"/>
        <v>1</v>
      </c>
      <c r="M6" s="18">
        <f t="shared" si="2"/>
        <v>0.4</v>
      </c>
      <c r="N6" s="9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10" t="s">
        <v>20</v>
      </c>
      <c r="B7" s="11" t="str">
        <f t="shared" si="3"/>
        <v>Demonstration</v>
      </c>
      <c r="C7" s="17">
        <f t="shared" si="4"/>
        <v>0</v>
      </c>
      <c r="D7" s="17">
        <f t="shared" ref="D7:H7" si="5">(6-D4)*1/5+$C7</f>
        <v>0.6</v>
      </c>
      <c r="E7" s="17">
        <f t="shared" si="5"/>
        <v>0.8</v>
      </c>
      <c r="F7" s="17">
        <f t="shared" si="5"/>
        <v>1</v>
      </c>
      <c r="G7" s="17">
        <f t="shared" si="5"/>
        <v>1</v>
      </c>
      <c r="H7" s="17">
        <f t="shared" si="5"/>
        <v>1</v>
      </c>
      <c r="I7" s="17">
        <f t="shared" si="6"/>
        <v>0.2</v>
      </c>
      <c r="J7" s="18">
        <f t="shared" ref="J7:M7" si="7">(6-J4)*1/5+$I7</f>
        <v>1</v>
      </c>
      <c r="K7" s="18">
        <f t="shared" si="7"/>
        <v>1.2</v>
      </c>
      <c r="L7" s="18">
        <f t="shared" si="7"/>
        <v>1.2</v>
      </c>
      <c r="M7" s="18">
        <f t="shared" si="7"/>
        <v>1.2</v>
      </c>
      <c r="N7" s="9"/>
      <c r="O7" s="1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10" t="s">
        <v>17</v>
      </c>
      <c r="B8" s="11" t="str">
        <f t="shared" si="3"/>
        <v>Collaboration</v>
      </c>
      <c r="C8" s="15" t="s">
        <v>19</v>
      </c>
      <c r="D8" s="17">
        <f t="shared" ref="D8:H8" si="8">(6-D5)*1/5</f>
        <v>1</v>
      </c>
      <c r="E8" s="17">
        <f t="shared" si="8"/>
        <v>1</v>
      </c>
      <c r="F8" s="17">
        <f t="shared" si="8"/>
        <v>1</v>
      </c>
      <c r="G8" s="17">
        <f t="shared" si="8"/>
        <v>1</v>
      </c>
      <c r="H8" s="17">
        <f t="shared" si="8"/>
        <v>1</v>
      </c>
      <c r="I8" s="16"/>
      <c r="J8" s="18">
        <f t="shared" ref="J8:M8" si="9">(6-J5)*1/5</f>
        <v>1</v>
      </c>
      <c r="K8" s="18">
        <f t="shared" si="9"/>
        <v>1</v>
      </c>
      <c r="L8" s="18">
        <f t="shared" si="9"/>
        <v>0.8</v>
      </c>
      <c r="M8" s="18">
        <f t="shared" si="9"/>
        <v>0.6</v>
      </c>
      <c r="N8" s="9"/>
      <c r="O8" s="1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19"/>
      <c r="B9" s="11" t="s">
        <v>19</v>
      </c>
      <c r="C9" s="15" t="s">
        <v>19</v>
      </c>
      <c r="D9" s="20"/>
      <c r="E9" s="20"/>
      <c r="F9" s="20"/>
      <c r="G9" s="20"/>
      <c r="H9" s="20"/>
      <c r="I9" s="21"/>
      <c r="J9" s="21"/>
      <c r="K9" s="21"/>
      <c r="L9" s="21"/>
      <c r="M9" s="21"/>
      <c r="N9" s="3"/>
      <c r="O9" s="1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19"/>
      <c r="B10" s="10" t="s">
        <v>19</v>
      </c>
      <c r="C10" s="15" t="s">
        <v>19</v>
      </c>
      <c r="D10" s="17"/>
      <c r="E10" s="17"/>
      <c r="F10" s="17"/>
      <c r="G10" s="17"/>
      <c r="H10" s="17"/>
      <c r="I10" s="16"/>
      <c r="J10" s="16"/>
      <c r="K10" s="16"/>
      <c r="L10" s="16"/>
      <c r="M10" s="16"/>
      <c r="N10" s="9"/>
      <c r="O10" s="1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11"/>
      <c r="B11" s="10" t="s">
        <v>21</v>
      </c>
      <c r="C11" s="17"/>
      <c r="D11" s="22">
        <f t="shared" ref="D11:H11" si="10">D6+D8+D7</f>
        <v>2.8</v>
      </c>
      <c r="E11" s="22">
        <f t="shared" si="10"/>
        <v>2.4</v>
      </c>
      <c r="F11" s="22">
        <f t="shared" si="10"/>
        <v>3</v>
      </c>
      <c r="G11" s="22">
        <f t="shared" si="10"/>
        <v>2.8</v>
      </c>
      <c r="H11" s="22">
        <f t="shared" si="10"/>
        <v>2.6</v>
      </c>
      <c r="I11" s="16"/>
      <c r="J11" s="23">
        <f t="shared" ref="J11:M11" si="11">J6+J8+J7</f>
        <v>2.8</v>
      </c>
      <c r="K11" s="23">
        <f t="shared" si="11"/>
        <v>2.8</v>
      </c>
      <c r="L11" s="23">
        <f t="shared" si="11"/>
        <v>3</v>
      </c>
      <c r="M11" s="23">
        <f t="shared" si="11"/>
        <v>2.2</v>
      </c>
      <c r="N11" s="3"/>
      <c r="O11" s="1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11"/>
      <c r="B12" s="19"/>
      <c r="C12" s="17"/>
      <c r="D12" s="17"/>
      <c r="E12" s="17"/>
      <c r="F12" s="17"/>
      <c r="G12" s="17"/>
      <c r="H12" s="17"/>
      <c r="I12" s="16"/>
      <c r="J12" s="16"/>
      <c r="K12" s="16"/>
      <c r="L12" s="16"/>
      <c r="M12" s="16"/>
      <c r="N12" s="9"/>
      <c r="O12" s="1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11"/>
      <c r="B13" s="10" t="s">
        <v>22</v>
      </c>
      <c r="C13" s="17"/>
      <c r="D13" s="24">
        <f t="shared" ref="D13:H13" si="12">(D11-$D$17)*$E$18/$D$18+$E$17</f>
        <v>93.57142857</v>
      </c>
      <c r="E13" s="24">
        <f t="shared" si="12"/>
        <v>89.28571429</v>
      </c>
      <c r="F13" s="24">
        <f t="shared" si="12"/>
        <v>95.71428571</v>
      </c>
      <c r="G13" s="24">
        <f t="shared" si="12"/>
        <v>93.57142857</v>
      </c>
      <c r="H13" s="24">
        <f t="shared" si="12"/>
        <v>91.42857143</v>
      </c>
      <c r="I13" s="25"/>
      <c r="J13" s="25">
        <f t="shared" ref="J13:M13" si="13">(J11-$D$17)*$E$18/$D$18+$E$17</f>
        <v>93.57142857</v>
      </c>
      <c r="K13" s="25">
        <f t="shared" si="13"/>
        <v>93.57142857</v>
      </c>
      <c r="L13" s="25">
        <f t="shared" si="13"/>
        <v>95.71428571</v>
      </c>
      <c r="M13" s="25">
        <f t="shared" si="13"/>
        <v>87.14285714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19"/>
      <c r="B14" s="11" t="s">
        <v>23</v>
      </c>
      <c r="C14" s="17"/>
      <c r="D14" s="24">
        <f t="shared" ref="D14:H14" si="14">D13/100 * 15</f>
        <v>14.03571429</v>
      </c>
      <c r="E14" s="24">
        <f t="shared" si="14"/>
        <v>13.39285714</v>
      </c>
      <c r="F14" s="24">
        <f t="shared" si="14"/>
        <v>14.35714286</v>
      </c>
      <c r="G14" s="24">
        <f t="shared" si="14"/>
        <v>14.03571429</v>
      </c>
      <c r="H14" s="24">
        <f t="shared" si="14"/>
        <v>13.71428571</v>
      </c>
      <c r="I14" s="25"/>
      <c r="J14" s="25">
        <f t="shared" ref="J14:M14" si="15">J13/100 * 15</f>
        <v>14.03571429</v>
      </c>
      <c r="K14" s="25">
        <f t="shared" si="15"/>
        <v>14.03571429</v>
      </c>
      <c r="L14" s="25">
        <f t="shared" si="15"/>
        <v>14.35714286</v>
      </c>
      <c r="M14" s="25">
        <f t="shared" si="15"/>
        <v>13.07142857</v>
      </c>
      <c r="N14" s="9"/>
      <c r="O14" s="1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26"/>
      <c r="B15" s="26"/>
      <c r="C15" s="3"/>
      <c r="D15" s="3"/>
      <c r="E15" s="9" t="s">
        <v>24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A16" s="2"/>
      <c r="B16" s="27" t="s">
        <v>25</v>
      </c>
      <c r="C16" s="9" t="s">
        <v>26</v>
      </c>
      <c r="D16" s="9">
        <v>3.4</v>
      </c>
      <c r="E16" s="9">
        <v>100.0</v>
      </c>
      <c r="F16" s="9" t="s">
        <v>27</v>
      </c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2"/>
      <c r="B17" s="2"/>
      <c r="C17" s="9" t="s">
        <v>28</v>
      </c>
      <c r="D17" s="9">
        <v>0.6</v>
      </c>
      <c r="E17" s="9">
        <v>70.0</v>
      </c>
      <c r="F17" s="9" t="s">
        <v>29</v>
      </c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2"/>
      <c r="B18" s="2"/>
      <c r="C18" s="9" t="s">
        <v>30</v>
      </c>
      <c r="D18" s="3">
        <f t="shared" ref="D18:E18" si="16">D16-D17</f>
        <v>2.8</v>
      </c>
      <c r="E18" s="3">
        <f t="shared" si="16"/>
        <v>30</v>
      </c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2"/>
      <c r="B19" s="2"/>
      <c r="C19" s="3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1" t="s">
        <v>31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5" t="s">
        <v>1</v>
      </c>
      <c r="B22" s="5" t="s">
        <v>2</v>
      </c>
      <c r="C22" s="6" t="str">
        <f t="shared" ref="C22:M22" si="17">C2</f>
        <v>coordo impaire</v>
      </c>
      <c r="D22" s="6" t="str">
        <f t="shared" si="17"/>
        <v>Equipe 1</v>
      </c>
      <c r="E22" s="6" t="str">
        <f t="shared" si="17"/>
        <v>Equipe 3</v>
      </c>
      <c r="F22" s="6" t="str">
        <f t="shared" si="17"/>
        <v>Equipe 5</v>
      </c>
      <c r="G22" s="6" t="str">
        <f t="shared" si="17"/>
        <v>Equipe 7</v>
      </c>
      <c r="H22" s="6" t="str">
        <f t="shared" si="17"/>
        <v>Equipe 9</v>
      </c>
      <c r="I22" s="6" t="str">
        <f t="shared" si="17"/>
        <v>Coordo pair</v>
      </c>
      <c r="J22" s="6" t="str">
        <f t="shared" si="17"/>
        <v>Equipe 2</v>
      </c>
      <c r="K22" s="6" t="str">
        <f t="shared" si="17"/>
        <v>Equipe 4</v>
      </c>
      <c r="L22" s="6" t="str">
        <f t="shared" si="17"/>
        <v>Equipe 6</v>
      </c>
      <c r="M22" s="6" t="str">
        <f t="shared" si="17"/>
        <v>Equipe 8</v>
      </c>
      <c r="N22" s="6" t="s">
        <v>32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10" t="s">
        <v>14</v>
      </c>
      <c r="B23" s="11" t="s">
        <v>15</v>
      </c>
      <c r="C23" s="12">
        <v>1.0</v>
      </c>
      <c r="D23" s="12">
        <v>4.0</v>
      </c>
      <c r="E23" s="12">
        <v>4.0</v>
      </c>
      <c r="F23" s="12">
        <v>1.0</v>
      </c>
      <c r="G23" s="12">
        <v>2.0</v>
      </c>
      <c r="H23" s="12">
        <v>3.0</v>
      </c>
      <c r="I23" s="13">
        <v>2.0</v>
      </c>
      <c r="J23" s="13">
        <v>1.0</v>
      </c>
      <c r="K23" s="13">
        <v>2.0</v>
      </c>
      <c r="L23" s="13">
        <v>3.0</v>
      </c>
      <c r="M23" s="13">
        <v>4.0</v>
      </c>
      <c r="N23" s="13">
        <v>1.0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10" t="s">
        <v>33</v>
      </c>
      <c r="B24" s="11" t="s">
        <v>16</v>
      </c>
      <c r="C24" s="12">
        <v>2.0</v>
      </c>
      <c r="D24" s="12">
        <v>3.0</v>
      </c>
      <c r="E24" s="12">
        <v>2.0</v>
      </c>
      <c r="F24" s="12">
        <v>1.0</v>
      </c>
      <c r="G24" s="12">
        <v>1.0</v>
      </c>
      <c r="H24" s="12">
        <v>1.0</v>
      </c>
      <c r="I24" s="13">
        <v>1.0</v>
      </c>
      <c r="J24" s="13">
        <v>3.0</v>
      </c>
      <c r="K24" s="13">
        <v>2.0</v>
      </c>
      <c r="L24" s="13">
        <v>1.0</v>
      </c>
      <c r="M24" s="13">
        <v>1.0</v>
      </c>
      <c r="N24" s="13">
        <v>1.0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10" t="s">
        <v>17</v>
      </c>
      <c r="B25" s="11" t="s">
        <v>18</v>
      </c>
      <c r="C25" s="15"/>
      <c r="D25" s="12">
        <v>1.0</v>
      </c>
      <c r="E25" s="12">
        <v>2.0</v>
      </c>
      <c r="F25" s="12">
        <v>2.0</v>
      </c>
      <c r="G25" s="12">
        <v>2.0</v>
      </c>
      <c r="H25" s="12">
        <v>1.0</v>
      </c>
      <c r="I25" s="16"/>
      <c r="J25" s="13">
        <v>1.0</v>
      </c>
      <c r="K25" s="13">
        <v>2.0</v>
      </c>
      <c r="L25" s="13">
        <v>3.0</v>
      </c>
      <c r="M25" s="13">
        <v>4.0</v>
      </c>
      <c r="N25" s="13">
        <v>1.0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10" t="s">
        <v>14</v>
      </c>
      <c r="B26" s="11" t="str">
        <f t="shared" ref="B26:B28" si="20">B23</f>
        <v>Rapport</v>
      </c>
      <c r="C26" s="17">
        <f t="shared" ref="C26:C27" si="21">(2-C23)*1/5</f>
        <v>0.2</v>
      </c>
      <c r="D26" s="17">
        <f t="shared" ref="D26:H26" si="18">(6-D23)*1/5+$C26</f>
        <v>0.6</v>
      </c>
      <c r="E26" s="17">
        <f t="shared" si="18"/>
        <v>0.6</v>
      </c>
      <c r="F26" s="17">
        <f t="shared" si="18"/>
        <v>1.2</v>
      </c>
      <c r="G26" s="17">
        <f t="shared" si="18"/>
        <v>1</v>
      </c>
      <c r="H26" s="17">
        <f t="shared" si="18"/>
        <v>0.8</v>
      </c>
      <c r="I26" s="18">
        <f t="shared" ref="I26:I27" si="23">(2-I23)*1/5</f>
        <v>0</v>
      </c>
      <c r="J26" s="18">
        <f t="shared" ref="J26:N26" si="19">(6-J23)*1/5+$I26</f>
        <v>1</v>
      </c>
      <c r="K26" s="18">
        <f t="shared" si="19"/>
        <v>0.8</v>
      </c>
      <c r="L26" s="18">
        <f t="shared" si="19"/>
        <v>0.6</v>
      </c>
      <c r="M26" s="18">
        <f t="shared" si="19"/>
        <v>0.4</v>
      </c>
      <c r="N26" s="18">
        <f t="shared" si="19"/>
        <v>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10" t="s">
        <v>20</v>
      </c>
      <c r="B27" s="11" t="str">
        <f t="shared" si="20"/>
        <v>Demonstration</v>
      </c>
      <c r="C27" s="17">
        <f t="shared" si="21"/>
        <v>0</v>
      </c>
      <c r="D27" s="17">
        <f t="shared" ref="D27:H27" si="22">(6-D24)*1/5+$C27</f>
        <v>0.6</v>
      </c>
      <c r="E27" s="17">
        <f t="shared" si="22"/>
        <v>0.8</v>
      </c>
      <c r="F27" s="17">
        <f t="shared" si="22"/>
        <v>1</v>
      </c>
      <c r="G27" s="17">
        <f t="shared" si="22"/>
        <v>1</v>
      </c>
      <c r="H27" s="17">
        <f t="shared" si="22"/>
        <v>1</v>
      </c>
      <c r="I27" s="17">
        <f t="shared" si="23"/>
        <v>0.2</v>
      </c>
      <c r="J27" s="18">
        <f t="shared" ref="J27:N27" si="24">(6-J24)*1/5+$I27</f>
        <v>0.8</v>
      </c>
      <c r="K27" s="18">
        <f t="shared" si="24"/>
        <v>1</v>
      </c>
      <c r="L27" s="18">
        <f t="shared" si="24"/>
        <v>1.2</v>
      </c>
      <c r="M27" s="18">
        <f t="shared" si="24"/>
        <v>1.2</v>
      </c>
      <c r="N27" s="18">
        <f t="shared" si="24"/>
        <v>1.2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10" t="s">
        <v>17</v>
      </c>
      <c r="B28" s="11" t="str">
        <f t="shared" si="20"/>
        <v>Collaboration</v>
      </c>
      <c r="C28" s="15" t="s">
        <v>19</v>
      </c>
      <c r="D28" s="17">
        <f t="shared" ref="D28:H28" si="25">(6-D25)*1/5</f>
        <v>1</v>
      </c>
      <c r="E28" s="17">
        <f t="shared" si="25"/>
        <v>0.8</v>
      </c>
      <c r="F28" s="17">
        <f t="shared" si="25"/>
        <v>0.8</v>
      </c>
      <c r="G28" s="17">
        <f t="shared" si="25"/>
        <v>0.8</v>
      </c>
      <c r="H28" s="17">
        <f t="shared" si="25"/>
        <v>1</v>
      </c>
      <c r="I28" s="16"/>
      <c r="J28" s="18">
        <f t="shared" ref="J28:N28" si="26">(6-J25)*1/5</f>
        <v>1</v>
      </c>
      <c r="K28" s="18">
        <f t="shared" si="26"/>
        <v>0.8</v>
      </c>
      <c r="L28" s="18">
        <f t="shared" si="26"/>
        <v>0.6</v>
      </c>
      <c r="M28" s="18">
        <f t="shared" si="26"/>
        <v>0.4</v>
      </c>
      <c r="N28" s="18">
        <f t="shared" si="26"/>
        <v>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19"/>
      <c r="B29" s="11" t="s">
        <v>19</v>
      </c>
      <c r="C29" s="15" t="s">
        <v>19</v>
      </c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19"/>
      <c r="B30" s="10" t="s">
        <v>19</v>
      </c>
      <c r="C30" s="15" t="s">
        <v>19</v>
      </c>
      <c r="D30" s="17"/>
      <c r="E30" s="17"/>
      <c r="F30" s="17"/>
      <c r="G30" s="17"/>
      <c r="H30" s="17"/>
      <c r="I30" s="16"/>
      <c r="J30" s="16"/>
      <c r="K30" s="16"/>
      <c r="L30" s="16"/>
      <c r="M30" s="16"/>
      <c r="N30" s="1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11"/>
      <c r="B31" s="10" t="s">
        <v>21</v>
      </c>
      <c r="C31" s="17"/>
      <c r="D31" s="17">
        <f t="shared" ref="D31:H31" si="27">D26+D28+D27</f>
        <v>2.2</v>
      </c>
      <c r="E31" s="17">
        <f t="shared" si="27"/>
        <v>2.2</v>
      </c>
      <c r="F31" s="17">
        <f t="shared" si="27"/>
        <v>3</v>
      </c>
      <c r="G31" s="17">
        <f t="shared" si="27"/>
        <v>2.8</v>
      </c>
      <c r="H31" s="17">
        <f t="shared" si="27"/>
        <v>2.8</v>
      </c>
      <c r="I31" s="16"/>
      <c r="J31" s="18">
        <f t="shared" ref="J31:N31" si="28">J26+J28+J27</f>
        <v>2.8</v>
      </c>
      <c r="K31" s="18">
        <f t="shared" si="28"/>
        <v>2.6</v>
      </c>
      <c r="L31" s="18">
        <f t="shared" si="28"/>
        <v>2.4</v>
      </c>
      <c r="M31" s="18">
        <f t="shared" si="28"/>
        <v>2</v>
      </c>
      <c r="N31" s="18">
        <f t="shared" si="28"/>
        <v>3.2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11"/>
      <c r="B32" s="19"/>
      <c r="C32" s="17"/>
      <c r="D32" s="17"/>
      <c r="E32" s="17"/>
      <c r="F32" s="17"/>
      <c r="G32" s="17"/>
      <c r="H32" s="17"/>
      <c r="I32" s="16"/>
      <c r="J32" s="16"/>
      <c r="K32" s="16"/>
      <c r="L32" s="16"/>
      <c r="M32" s="16"/>
      <c r="N32" s="1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11"/>
      <c r="B33" s="10" t="s">
        <v>22</v>
      </c>
      <c r="C33" s="17"/>
      <c r="D33" s="24">
        <f t="shared" ref="D33:H33" si="29">(D31-$D$17)*$E$18/$D$18+$E$17</f>
        <v>87.14285714</v>
      </c>
      <c r="E33" s="24">
        <f t="shared" si="29"/>
        <v>87.14285714</v>
      </c>
      <c r="F33" s="24">
        <f t="shared" si="29"/>
        <v>95.71428571</v>
      </c>
      <c r="G33" s="24">
        <f t="shared" si="29"/>
        <v>93.57142857</v>
      </c>
      <c r="H33" s="24">
        <f t="shared" si="29"/>
        <v>93.57142857</v>
      </c>
      <c r="I33" s="25"/>
      <c r="J33" s="25">
        <f t="shared" ref="J33:N33" si="30">(J31-$D$17)*$E$18/$D$18+$E$17</f>
        <v>93.57142857</v>
      </c>
      <c r="K33" s="25">
        <f t="shared" si="30"/>
        <v>91.42857143</v>
      </c>
      <c r="L33" s="25">
        <f t="shared" si="30"/>
        <v>89.28571429</v>
      </c>
      <c r="M33" s="25">
        <f t="shared" si="30"/>
        <v>85</v>
      </c>
      <c r="N33" s="25">
        <f t="shared" si="30"/>
        <v>97.85714286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9"/>
      <c r="B34" s="11" t="s">
        <v>23</v>
      </c>
      <c r="C34" s="17"/>
      <c r="D34" s="24">
        <f t="shared" ref="D34:H34" si="31">D33/100 * 15</f>
        <v>13.07142857</v>
      </c>
      <c r="E34" s="24">
        <f t="shared" si="31"/>
        <v>13.07142857</v>
      </c>
      <c r="F34" s="24">
        <f t="shared" si="31"/>
        <v>14.35714286</v>
      </c>
      <c r="G34" s="24">
        <f t="shared" si="31"/>
        <v>14.03571429</v>
      </c>
      <c r="H34" s="24">
        <f t="shared" si="31"/>
        <v>14.03571429</v>
      </c>
      <c r="I34" s="25"/>
      <c r="J34" s="25">
        <f t="shared" ref="J34:N34" si="32">J33/100 * 15</f>
        <v>14.03571429</v>
      </c>
      <c r="K34" s="25">
        <f t="shared" si="32"/>
        <v>13.71428571</v>
      </c>
      <c r="L34" s="25">
        <f t="shared" si="32"/>
        <v>13.39285714</v>
      </c>
      <c r="M34" s="25">
        <f t="shared" si="32"/>
        <v>12.75</v>
      </c>
      <c r="N34" s="25">
        <f t="shared" si="32"/>
        <v>14.67857143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2"/>
      <c r="B35" s="2"/>
      <c r="C35" s="3"/>
      <c r="D35" s="28">
        <f t="shared" ref="D35:H35" si="33">D33-D13</f>
        <v>-6.428571429</v>
      </c>
      <c r="E35" s="28">
        <f t="shared" si="33"/>
        <v>-2.142857143</v>
      </c>
      <c r="F35" s="28">
        <f t="shared" si="33"/>
        <v>0</v>
      </c>
      <c r="G35" s="28">
        <f t="shared" si="33"/>
        <v>0</v>
      </c>
      <c r="H35" s="28">
        <f t="shared" si="33"/>
        <v>2.142857143</v>
      </c>
      <c r="I35" s="14" t="s">
        <v>19</v>
      </c>
      <c r="J35" s="28">
        <f t="shared" ref="J35:N35" si="34">J33-J13</f>
        <v>0</v>
      </c>
      <c r="K35" s="28">
        <f t="shared" si="34"/>
        <v>-2.142857143</v>
      </c>
      <c r="L35" s="28">
        <f t="shared" si="34"/>
        <v>-6.428571429</v>
      </c>
      <c r="M35" s="28">
        <f t="shared" si="34"/>
        <v>-2.142857143</v>
      </c>
      <c r="N35" s="28">
        <f t="shared" si="34"/>
        <v>97.85714286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2"/>
      <c r="B36" s="27" t="s">
        <v>25</v>
      </c>
      <c r="C36" s="3"/>
      <c r="D36" s="9">
        <v>3.4</v>
      </c>
      <c r="E36" s="9">
        <v>100.0</v>
      </c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2"/>
      <c r="B37" s="2"/>
      <c r="C37" s="3"/>
      <c r="D37" s="9">
        <v>0.6</v>
      </c>
      <c r="E37" s="9">
        <v>70.0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2"/>
      <c r="B38" s="2"/>
      <c r="C38" s="3"/>
      <c r="D38" s="3">
        <f t="shared" ref="D38:E38" si="35">D36-D37</f>
        <v>2.8</v>
      </c>
      <c r="E38" s="3">
        <f t="shared" si="35"/>
        <v>30</v>
      </c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2"/>
      <c r="B39" s="2"/>
      <c r="C39" s="3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" t="s">
        <v>34</v>
      </c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5" t="s">
        <v>1</v>
      </c>
      <c r="B41" s="5" t="s">
        <v>2</v>
      </c>
      <c r="C41" s="6" t="str">
        <f t="shared" ref="C41:N41" si="36">C$22</f>
        <v>coordo impaire</v>
      </c>
      <c r="D41" s="6" t="str">
        <f t="shared" si="36"/>
        <v>Equipe 1</v>
      </c>
      <c r="E41" s="6" t="str">
        <f t="shared" si="36"/>
        <v>Equipe 3</v>
      </c>
      <c r="F41" s="6" t="str">
        <f t="shared" si="36"/>
        <v>Equipe 5</v>
      </c>
      <c r="G41" s="6" t="str">
        <f t="shared" si="36"/>
        <v>Equipe 7</v>
      </c>
      <c r="H41" s="6" t="str">
        <f t="shared" si="36"/>
        <v>Equipe 9</v>
      </c>
      <c r="I41" s="6" t="str">
        <f t="shared" si="36"/>
        <v>Coordo pair</v>
      </c>
      <c r="J41" s="6" t="str">
        <f t="shared" si="36"/>
        <v>Equipe 2</v>
      </c>
      <c r="K41" s="6" t="str">
        <f t="shared" si="36"/>
        <v>Equipe 4</v>
      </c>
      <c r="L41" s="6" t="str">
        <f t="shared" si="36"/>
        <v>Equipe 6</v>
      </c>
      <c r="M41" s="6" t="str">
        <f t="shared" si="36"/>
        <v>Equipe 8</v>
      </c>
      <c r="N41" s="6" t="str">
        <f t="shared" si="36"/>
        <v>TEST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idden="1">
      <c r="A42" s="10" t="s">
        <v>14</v>
      </c>
      <c r="B42" s="11" t="s">
        <v>15</v>
      </c>
      <c r="C42" s="12">
        <v>1.0</v>
      </c>
      <c r="D42" s="12">
        <v>2.0</v>
      </c>
      <c r="E42" s="12">
        <v>3.0</v>
      </c>
      <c r="F42" s="12">
        <v>1.0</v>
      </c>
      <c r="G42" s="12">
        <v>4.0</v>
      </c>
      <c r="H42" s="12">
        <v>2.0</v>
      </c>
      <c r="I42" s="13">
        <v>2.0</v>
      </c>
      <c r="J42" s="13">
        <v>1.0</v>
      </c>
      <c r="K42" s="13">
        <v>1.0</v>
      </c>
      <c r="L42" s="13">
        <v>3.0</v>
      </c>
      <c r="M42" s="13">
        <v>2.0</v>
      </c>
      <c r="N42" s="13">
        <v>0.0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idden="1">
      <c r="A43" s="10" t="s">
        <v>14</v>
      </c>
      <c r="B43" s="11" t="s">
        <v>16</v>
      </c>
      <c r="C43" s="12">
        <v>2.0</v>
      </c>
      <c r="D43" s="12">
        <v>4.0</v>
      </c>
      <c r="E43" s="12">
        <v>3.0</v>
      </c>
      <c r="F43" s="12">
        <v>1.0</v>
      </c>
      <c r="G43" s="12">
        <v>2.0</v>
      </c>
      <c r="H43" s="12">
        <v>4.0</v>
      </c>
      <c r="I43" s="13">
        <v>1.0</v>
      </c>
      <c r="J43" s="13">
        <v>2.0</v>
      </c>
      <c r="K43" s="13">
        <v>1.0</v>
      </c>
      <c r="L43" s="13">
        <v>1.0</v>
      </c>
      <c r="M43" s="13">
        <v>1.0</v>
      </c>
      <c r="N43" s="13">
        <v>0.0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idden="1">
      <c r="A44" s="10" t="s">
        <v>17</v>
      </c>
      <c r="B44" s="11" t="s">
        <v>18</v>
      </c>
      <c r="C44" s="15" t="s">
        <v>19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6" t="s">
        <v>19</v>
      </c>
      <c r="J44" s="13">
        <v>1.0</v>
      </c>
      <c r="K44" s="13">
        <v>1.0</v>
      </c>
      <c r="L44" s="13">
        <v>1.0</v>
      </c>
      <c r="M44" s="13">
        <v>1.0</v>
      </c>
      <c r="N44" s="13">
        <v>0.0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idden="1">
      <c r="A45" s="10" t="str">
        <f t="shared" ref="A45:B45" si="37">A42</f>
        <v>Chargé lab</v>
      </c>
      <c r="B45" s="11" t="str">
        <f t="shared" si="37"/>
        <v>Rapport</v>
      </c>
      <c r="C45" s="17">
        <f t="shared" ref="C45:C46" si="41">(2-C42)*1/5</f>
        <v>0.2</v>
      </c>
      <c r="D45" s="17">
        <f t="shared" ref="D45:H45" si="38">(6-D42)*1/5+$C45</f>
        <v>1</v>
      </c>
      <c r="E45" s="17">
        <f t="shared" si="38"/>
        <v>0.8</v>
      </c>
      <c r="F45" s="17">
        <f t="shared" si="38"/>
        <v>1.2</v>
      </c>
      <c r="G45" s="17">
        <f t="shared" si="38"/>
        <v>0.6</v>
      </c>
      <c r="H45" s="17">
        <f t="shared" si="38"/>
        <v>1</v>
      </c>
      <c r="I45" s="18">
        <f t="shared" ref="I45:I46" si="43">(2-I42)*1/5</f>
        <v>0</v>
      </c>
      <c r="J45" s="18">
        <f t="shared" ref="J45:N45" si="39">(6-J42)*1/5+$I45</f>
        <v>1</v>
      </c>
      <c r="K45" s="18">
        <f t="shared" si="39"/>
        <v>1</v>
      </c>
      <c r="L45" s="18">
        <f t="shared" si="39"/>
        <v>0.6</v>
      </c>
      <c r="M45" s="18">
        <f t="shared" si="39"/>
        <v>0.8</v>
      </c>
      <c r="N45" s="18">
        <f t="shared" si="39"/>
        <v>1.2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idden="1">
      <c r="A46" s="10" t="str">
        <f t="shared" ref="A46:B46" si="40">A43</f>
        <v>Chargé lab</v>
      </c>
      <c r="B46" s="11" t="str">
        <f t="shared" si="40"/>
        <v>Demonstration</v>
      </c>
      <c r="C46" s="17">
        <f t="shared" si="41"/>
        <v>0</v>
      </c>
      <c r="D46" s="17">
        <f t="shared" ref="D46:H46" si="42">(6-D44)*1/5+$C46</f>
        <v>1</v>
      </c>
      <c r="E46" s="17">
        <f t="shared" si="42"/>
        <v>1</v>
      </c>
      <c r="F46" s="17">
        <f t="shared" si="42"/>
        <v>1</v>
      </c>
      <c r="G46" s="17">
        <f t="shared" si="42"/>
        <v>1</v>
      </c>
      <c r="H46" s="17">
        <f t="shared" si="42"/>
        <v>1</v>
      </c>
      <c r="I46" s="18">
        <f t="shared" si="43"/>
        <v>0.2</v>
      </c>
      <c r="J46" s="18">
        <f t="shared" ref="J46:N46" si="44">(6-J44)*1/5+$I46</f>
        <v>1.2</v>
      </c>
      <c r="K46" s="18">
        <f t="shared" si="44"/>
        <v>1.2</v>
      </c>
      <c r="L46" s="18">
        <f t="shared" si="44"/>
        <v>1.2</v>
      </c>
      <c r="M46" s="18">
        <f t="shared" si="44"/>
        <v>1.2</v>
      </c>
      <c r="N46" s="18">
        <f t="shared" si="44"/>
        <v>1.4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idden="1">
      <c r="A47" s="10" t="str">
        <f t="shared" ref="A47:B47" si="45">A44</f>
        <v>Coordonnateur</v>
      </c>
      <c r="B47" s="11" t="str">
        <f t="shared" si="45"/>
        <v>Collaboration</v>
      </c>
      <c r="C47" s="15" t="s">
        <v>19</v>
      </c>
      <c r="D47" s="17">
        <f t="shared" ref="D47:H47" si="46">(6-D43)*1/5</f>
        <v>0.4</v>
      </c>
      <c r="E47" s="17">
        <f t="shared" si="46"/>
        <v>0.6</v>
      </c>
      <c r="F47" s="17">
        <f t="shared" si="46"/>
        <v>1</v>
      </c>
      <c r="G47" s="17">
        <f t="shared" si="46"/>
        <v>0.8</v>
      </c>
      <c r="H47" s="17">
        <f t="shared" si="46"/>
        <v>0.4</v>
      </c>
      <c r="I47" s="16"/>
      <c r="J47" s="18">
        <f t="shared" ref="J47:N47" si="47">(6-J43)*1/5</f>
        <v>0.8</v>
      </c>
      <c r="K47" s="18">
        <f t="shared" si="47"/>
        <v>1</v>
      </c>
      <c r="L47" s="18">
        <f t="shared" si="47"/>
        <v>1</v>
      </c>
      <c r="M47" s="18">
        <f t="shared" si="47"/>
        <v>1</v>
      </c>
      <c r="N47" s="18">
        <f t="shared" si="47"/>
        <v>1.2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idden="1">
      <c r="A48" s="19"/>
      <c r="B48" s="11" t="s">
        <v>19</v>
      </c>
      <c r="C48" s="15" t="s">
        <v>19</v>
      </c>
      <c r="D48" s="20"/>
      <c r="E48" s="20"/>
      <c r="F48" s="20"/>
      <c r="G48" s="20"/>
      <c r="H48" s="20"/>
      <c r="I48" s="21"/>
      <c r="J48" s="21"/>
      <c r="K48" s="21"/>
      <c r="L48" s="21"/>
      <c r="M48" s="21"/>
      <c r="N48" s="21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idden="1">
      <c r="A49" s="19"/>
      <c r="B49" s="10" t="s">
        <v>19</v>
      </c>
      <c r="C49" s="15" t="s">
        <v>19</v>
      </c>
      <c r="D49" s="17"/>
      <c r="E49" s="17"/>
      <c r="F49" s="17"/>
      <c r="G49" s="17"/>
      <c r="H49" s="17"/>
      <c r="I49" s="16"/>
      <c r="J49" s="16"/>
      <c r="K49" s="16"/>
      <c r="L49" s="16"/>
      <c r="M49" s="16"/>
      <c r="N49" s="1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idden="1">
      <c r="A50" s="11"/>
      <c r="B50" s="10" t="s">
        <v>21</v>
      </c>
      <c r="C50" s="17"/>
      <c r="D50" s="17">
        <f t="shared" ref="D50:H50" si="48">sum(D45:D47)</f>
        <v>2.4</v>
      </c>
      <c r="E50" s="17">
        <f t="shared" si="48"/>
        <v>2.4</v>
      </c>
      <c r="F50" s="17">
        <f t="shared" si="48"/>
        <v>3.2</v>
      </c>
      <c r="G50" s="17">
        <f t="shared" si="48"/>
        <v>2.4</v>
      </c>
      <c r="H50" s="17">
        <f t="shared" si="48"/>
        <v>2.4</v>
      </c>
      <c r="I50" s="15" t="s">
        <v>19</v>
      </c>
      <c r="J50" s="17">
        <f t="shared" ref="J50:N50" si="49">sum(J45:J47)</f>
        <v>3</v>
      </c>
      <c r="K50" s="17">
        <f t="shared" si="49"/>
        <v>3.2</v>
      </c>
      <c r="L50" s="17">
        <f t="shared" si="49"/>
        <v>2.8</v>
      </c>
      <c r="M50" s="17">
        <f t="shared" si="49"/>
        <v>3</v>
      </c>
      <c r="N50" s="17">
        <f t="shared" si="49"/>
        <v>3.8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idden="1">
      <c r="A51" s="11"/>
      <c r="B51" s="19"/>
      <c r="C51" s="17"/>
      <c r="D51" s="17"/>
      <c r="E51" s="17"/>
      <c r="F51" s="17"/>
      <c r="G51" s="17"/>
      <c r="H51" s="17"/>
      <c r="I51" s="16"/>
      <c r="J51" s="16"/>
      <c r="K51" s="16"/>
      <c r="L51" s="16"/>
      <c r="M51" s="16"/>
      <c r="N51" s="1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idden="1">
      <c r="A52" s="11"/>
      <c r="B52" s="10" t="s">
        <v>22</v>
      </c>
      <c r="C52" s="17"/>
      <c r="D52" s="24">
        <f t="shared" ref="D52:H52" si="50">(D50-$D$56)*$E$57/$D$57+$E$56</f>
        <v>86.875</v>
      </c>
      <c r="E52" s="24">
        <f t="shared" si="50"/>
        <v>86.875</v>
      </c>
      <c r="F52" s="24">
        <f t="shared" si="50"/>
        <v>94.375</v>
      </c>
      <c r="G52" s="24">
        <f t="shared" si="50"/>
        <v>86.875</v>
      </c>
      <c r="H52" s="24">
        <f t="shared" si="50"/>
        <v>86.875</v>
      </c>
      <c r="I52" s="29" t="s">
        <v>19</v>
      </c>
      <c r="J52" s="24">
        <f t="shared" ref="J52:N52" si="51">(J50-$D$56)*$E$57/$D$57+$E$56</f>
        <v>92.5</v>
      </c>
      <c r="K52" s="24">
        <f t="shared" si="51"/>
        <v>94.375</v>
      </c>
      <c r="L52" s="24">
        <f t="shared" si="51"/>
        <v>90.625</v>
      </c>
      <c r="M52" s="24">
        <f t="shared" si="51"/>
        <v>92.5</v>
      </c>
      <c r="N52" s="24">
        <f t="shared" si="51"/>
        <v>100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idden="1">
      <c r="A53" s="19"/>
      <c r="B53" s="11" t="s">
        <v>35</v>
      </c>
      <c r="C53" s="17"/>
      <c r="D53" s="24"/>
      <c r="E53" s="30">
        <v>0.05</v>
      </c>
      <c r="F53" s="24"/>
      <c r="G53" s="24"/>
      <c r="H53" s="30">
        <v>0.05</v>
      </c>
      <c r="I53" s="25"/>
      <c r="J53" s="31">
        <v>0.05</v>
      </c>
      <c r="K53" s="31">
        <v>0.05</v>
      </c>
      <c r="L53" s="31">
        <v>0.05</v>
      </c>
      <c r="M53" s="31">
        <v>0.05</v>
      </c>
      <c r="N53" s="31">
        <v>0.05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32"/>
      <c r="B54" s="33" t="s">
        <v>36</v>
      </c>
      <c r="C54" s="34"/>
      <c r="D54" s="35">
        <f t="shared" ref="D54:H54" si="52">D52+D52*D53</f>
        <v>86.875</v>
      </c>
      <c r="E54" s="35">
        <f t="shared" si="52"/>
        <v>91.21875</v>
      </c>
      <c r="F54" s="35">
        <f t="shared" si="52"/>
        <v>94.375</v>
      </c>
      <c r="G54" s="35">
        <f t="shared" si="52"/>
        <v>86.875</v>
      </c>
      <c r="H54" s="35">
        <f t="shared" si="52"/>
        <v>91.21875</v>
      </c>
      <c r="I54" s="36" t="s">
        <v>19</v>
      </c>
      <c r="J54" s="35">
        <f t="shared" ref="J54:N54" si="53">J52+J52*J53</f>
        <v>97.125</v>
      </c>
      <c r="K54" s="35">
        <f t="shared" si="53"/>
        <v>99.09375</v>
      </c>
      <c r="L54" s="35">
        <f t="shared" si="53"/>
        <v>95.15625</v>
      </c>
      <c r="M54" s="35">
        <f t="shared" si="53"/>
        <v>97.125</v>
      </c>
      <c r="N54" s="35">
        <f t="shared" si="53"/>
        <v>105</v>
      </c>
      <c r="O54" s="3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2"/>
      <c r="B55" s="27" t="s">
        <v>25</v>
      </c>
      <c r="C55" s="3"/>
      <c r="D55" s="9">
        <v>3.8</v>
      </c>
      <c r="E55" s="9">
        <v>100.0</v>
      </c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2"/>
      <c r="B56" s="2"/>
      <c r="C56" s="3"/>
      <c r="D56" s="9">
        <v>0.6</v>
      </c>
      <c r="E56" s="9">
        <v>70.0</v>
      </c>
      <c r="F56" s="3"/>
      <c r="G56" s="3"/>
      <c r="H56" s="3"/>
      <c r="I56" s="3"/>
      <c r="J56" s="9">
        <v>15.0</v>
      </c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2"/>
      <c r="B57" s="2"/>
      <c r="C57" s="3"/>
      <c r="D57" s="3">
        <f t="shared" ref="D57:E57" si="54">D55-D56</f>
        <v>3.2</v>
      </c>
      <c r="E57" s="3">
        <f t="shared" si="54"/>
        <v>30</v>
      </c>
      <c r="F57" s="3"/>
      <c r="G57" s="3"/>
      <c r="H57" s="3"/>
      <c r="I57" s="3"/>
      <c r="J57" s="3">
        <f>1.15*J56</f>
        <v>17.25</v>
      </c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2"/>
      <c r="B58" s="2"/>
      <c r="C58" s="3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38"/>
      <c r="B59" s="39" t="s">
        <v>37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0"/>
      <c r="B60" s="39" t="s">
        <v>37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2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2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2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2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 t="s">
        <v>38</v>
      </c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5" t="s">
        <v>1</v>
      </c>
      <c r="B67" s="5" t="s">
        <v>2</v>
      </c>
      <c r="C67" s="6" t="str">
        <f t="shared" ref="C67:O67" si="55">C$22</f>
        <v>coordo impaire</v>
      </c>
      <c r="D67" s="6" t="str">
        <f t="shared" si="55"/>
        <v>Equipe 1</v>
      </c>
      <c r="E67" s="6" t="str">
        <f t="shared" si="55"/>
        <v>Equipe 3</v>
      </c>
      <c r="F67" s="6" t="str">
        <f t="shared" si="55"/>
        <v>Equipe 5</v>
      </c>
      <c r="G67" s="6" t="str">
        <f t="shared" si="55"/>
        <v>Equipe 7</v>
      </c>
      <c r="H67" s="6" t="str">
        <f t="shared" si="55"/>
        <v>Equipe 9</v>
      </c>
      <c r="I67" s="6" t="str">
        <f t="shared" si="55"/>
        <v>Coordo pair</v>
      </c>
      <c r="J67" s="6" t="str">
        <f t="shared" si="55"/>
        <v>Equipe 2</v>
      </c>
      <c r="K67" s="6" t="str">
        <f t="shared" si="55"/>
        <v>Equipe 4</v>
      </c>
      <c r="L67" s="6" t="str">
        <f t="shared" si="55"/>
        <v>Equipe 6</v>
      </c>
      <c r="M67" s="6" t="str">
        <f t="shared" si="55"/>
        <v>Equipe 8</v>
      </c>
      <c r="N67" s="6" t="str">
        <f t="shared" si="55"/>
        <v>TEST</v>
      </c>
      <c r="O67" s="6" t="str">
        <f t="shared" si="55"/>
        <v/>
      </c>
      <c r="P67" s="4">
        <f t="shared" ref="P67:S67" si="56">1/P69</f>
        <v>0.2</v>
      </c>
      <c r="Q67" s="4">
        <f t="shared" si="56"/>
        <v>0.2</v>
      </c>
      <c r="R67" s="4">
        <f t="shared" si="56"/>
        <v>0.3333333333</v>
      </c>
      <c r="S67" s="4">
        <f t="shared" si="56"/>
        <v>0.25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0" t="s">
        <v>14</v>
      </c>
      <c r="B68" s="11" t="s">
        <v>39</v>
      </c>
      <c r="C68" s="12">
        <v>1.0</v>
      </c>
      <c r="D68" s="12">
        <f t="shared" ref="D68:H68" si="57">C$68</f>
        <v>1</v>
      </c>
      <c r="E68" s="12">
        <f t="shared" si="57"/>
        <v>1</v>
      </c>
      <c r="F68" s="12">
        <f t="shared" si="57"/>
        <v>1</v>
      </c>
      <c r="G68" s="12">
        <f t="shared" si="57"/>
        <v>1</v>
      </c>
      <c r="H68" s="12">
        <f t="shared" si="57"/>
        <v>1</v>
      </c>
      <c r="I68" s="13">
        <v>2.0</v>
      </c>
      <c r="J68" s="13">
        <f t="shared" ref="J68:M68" si="58">$I68</f>
        <v>2</v>
      </c>
      <c r="K68" s="13">
        <f t="shared" si="58"/>
        <v>2</v>
      </c>
      <c r="L68" s="13">
        <f t="shared" si="58"/>
        <v>2</v>
      </c>
      <c r="M68" s="13">
        <f t="shared" si="58"/>
        <v>2</v>
      </c>
      <c r="N68" s="13">
        <v>1.0</v>
      </c>
      <c r="O68" s="13">
        <v>4.0</v>
      </c>
      <c r="P68" s="14"/>
      <c r="Q68" s="14"/>
      <c r="R68" s="14"/>
      <c r="S68" s="14"/>
      <c r="T68" s="14"/>
      <c r="U68" s="14"/>
      <c r="V68" s="1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0" t="s">
        <v>14</v>
      </c>
      <c r="B69" s="11" t="s">
        <v>40</v>
      </c>
      <c r="C69" s="41" t="s">
        <v>19</v>
      </c>
      <c r="D69" s="12">
        <v>2.0</v>
      </c>
      <c r="E69" s="12">
        <v>3.0</v>
      </c>
      <c r="F69" s="12">
        <v>1.0</v>
      </c>
      <c r="G69" s="12">
        <v>4.0</v>
      </c>
      <c r="H69" s="12">
        <v>2.0</v>
      </c>
      <c r="I69" s="42" t="s">
        <v>19</v>
      </c>
      <c r="J69" s="13">
        <v>1.0</v>
      </c>
      <c r="K69" s="13">
        <v>1.0</v>
      </c>
      <c r="L69" s="13">
        <v>3.0</v>
      </c>
      <c r="M69" s="13">
        <v>2.0</v>
      </c>
      <c r="N69" s="13">
        <v>1.0</v>
      </c>
      <c r="O69" s="13">
        <v>4.0</v>
      </c>
      <c r="P69" s="14">
        <f t="shared" ref="P69:T69" si="59">6-J69</f>
        <v>5</v>
      </c>
      <c r="Q69" s="14">
        <f t="shared" si="59"/>
        <v>5</v>
      </c>
      <c r="R69" s="14">
        <f t="shared" si="59"/>
        <v>3</v>
      </c>
      <c r="S69" s="14">
        <f t="shared" si="59"/>
        <v>4</v>
      </c>
      <c r="T69" s="14">
        <f t="shared" si="59"/>
        <v>5</v>
      </c>
      <c r="U69" s="14"/>
      <c r="V69" s="1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0" t="s">
        <v>14</v>
      </c>
      <c r="B70" s="11" t="s">
        <v>41</v>
      </c>
      <c r="C70" s="12">
        <v>2.0</v>
      </c>
      <c r="D70" s="12">
        <f t="shared" ref="D70:H70" si="60">$C70</f>
        <v>2</v>
      </c>
      <c r="E70" s="12">
        <f t="shared" si="60"/>
        <v>2</v>
      </c>
      <c r="F70" s="12">
        <f t="shared" si="60"/>
        <v>2</v>
      </c>
      <c r="G70" s="12">
        <f t="shared" si="60"/>
        <v>2</v>
      </c>
      <c r="H70" s="12">
        <f t="shared" si="60"/>
        <v>2</v>
      </c>
      <c r="I70" s="13">
        <v>1.0</v>
      </c>
      <c r="J70" s="13">
        <f t="shared" ref="J70:M70" si="61">$I70</f>
        <v>1</v>
      </c>
      <c r="K70" s="13">
        <f t="shared" si="61"/>
        <v>1</v>
      </c>
      <c r="L70" s="13">
        <f t="shared" si="61"/>
        <v>1</v>
      </c>
      <c r="M70" s="13">
        <f t="shared" si="61"/>
        <v>1</v>
      </c>
      <c r="N70" s="13">
        <v>1.0</v>
      </c>
      <c r="O70" s="13">
        <v>4.0</v>
      </c>
      <c r="P70" s="14"/>
      <c r="Q70" s="14"/>
      <c r="R70" s="14"/>
      <c r="S70" s="1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0" t="s">
        <v>14</v>
      </c>
      <c r="B71" s="11" t="s">
        <v>42</v>
      </c>
      <c r="C71" s="41" t="s">
        <v>19</v>
      </c>
      <c r="D71" s="12">
        <v>4.0</v>
      </c>
      <c r="E71" s="12">
        <v>3.0</v>
      </c>
      <c r="F71" s="12">
        <v>1.0</v>
      </c>
      <c r="G71" s="12">
        <v>2.0</v>
      </c>
      <c r="H71" s="12">
        <v>4.0</v>
      </c>
      <c r="I71" s="42" t="s">
        <v>19</v>
      </c>
      <c r="J71" s="13">
        <v>2.0</v>
      </c>
      <c r="K71" s="13">
        <v>1.0</v>
      </c>
      <c r="L71" s="13">
        <v>1.0</v>
      </c>
      <c r="M71" s="13">
        <v>1.0</v>
      </c>
      <c r="N71" s="13">
        <v>1.0</v>
      </c>
      <c r="O71" s="13">
        <v>4.0</v>
      </c>
      <c r="P71" s="14"/>
      <c r="Q71" s="14"/>
      <c r="R71" s="14"/>
      <c r="S71" s="14">
        <v>70.0</v>
      </c>
      <c r="T71" s="4">
        <f>O71-S71</f>
        <v>-66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0" t="s">
        <v>17</v>
      </c>
      <c r="B72" s="11" t="s">
        <v>18</v>
      </c>
      <c r="C72" s="15" t="s">
        <v>19</v>
      </c>
      <c r="D72" s="12">
        <v>1.0</v>
      </c>
      <c r="E72" s="12">
        <v>1.0</v>
      </c>
      <c r="F72" s="12">
        <v>1.0</v>
      </c>
      <c r="G72" s="12">
        <v>1.0</v>
      </c>
      <c r="H72" s="12">
        <v>1.0</v>
      </c>
      <c r="I72" s="16" t="s">
        <v>19</v>
      </c>
      <c r="J72" s="13">
        <v>1.0</v>
      </c>
      <c r="K72" s="13">
        <v>1.0</v>
      </c>
      <c r="L72" s="13">
        <v>1.0</v>
      </c>
      <c r="M72" s="13">
        <v>1.0</v>
      </c>
      <c r="N72" s="13">
        <v>1.0</v>
      </c>
      <c r="O72" s="13">
        <v>4.0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0"/>
      <c r="B73" s="11"/>
      <c r="C73" s="17"/>
      <c r="D73" s="24">
        <f t="shared" ref="D73:H73" si="62">if(D68=$B$90,$D$90,if(D68=$C$91,$D$91,if(D68=$C$92,$D$92,$D$93)))</f>
        <v>1</v>
      </c>
      <c r="E73" s="24">
        <f t="shared" si="62"/>
        <v>1</v>
      </c>
      <c r="F73" s="24">
        <f t="shared" si="62"/>
        <v>1</v>
      </c>
      <c r="G73" s="24">
        <f t="shared" si="62"/>
        <v>1</v>
      </c>
      <c r="H73" s="24">
        <f t="shared" si="62"/>
        <v>1</v>
      </c>
      <c r="I73" s="29" t="s">
        <v>19</v>
      </c>
      <c r="J73" s="24">
        <f t="shared" ref="J73:O73" si="63">if(J68=$B$90,$D$90,if(J68=$C$91,$D$91,if(J68=$C$92,$D$92,$D$93)))</f>
        <v>0.8333333333</v>
      </c>
      <c r="K73" s="24">
        <f t="shared" si="63"/>
        <v>0.8333333333</v>
      </c>
      <c r="L73" s="24">
        <f t="shared" si="63"/>
        <v>0.8333333333</v>
      </c>
      <c r="M73" s="24">
        <f t="shared" si="63"/>
        <v>0.8333333333</v>
      </c>
      <c r="N73" s="24">
        <f t="shared" si="63"/>
        <v>1</v>
      </c>
      <c r="O73" s="24">
        <f t="shared" si="63"/>
        <v>0.5</v>
      </c>
      <c r="P73" s="4"/>
      <c r="Q73" s="4"/>
      <c r="R73" s="14"/>
      <c r="S73" s="1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0"/>
      <c r="B74" s="11"/>
      <c r="C74" s="17"/>
      <c r="D74" s="24">
        <f t="shared" ref="D74:H74" si="64">if(D69=$B$90,$D$90,if(D69=$C$91,$D$91,if(D69=$C$92,$D$92,$D$93)))</f>
        <v>0.8333333333</v>
      </c>
      <c r="E74" s="24">
        <f t="shared" si="64"/>
        <v>0.6666666667</v>
      </c>
      <c r="F74" s="24">
        <f t="shared" si="64"/>
        <v>1</v>
      </c>
      <c r="G74" s="24">
        <f t="shared" si="64"/>
        <v>0.5</v>
      </c>
      <c r="H74" s="24">
        <f t="shared" si="64"/>
        <v>0.8333333333</v>
      </c>
      <c r="I74" s="29" t="s">
        <v>19</v>
      </c>
      <c r="J74" s="24">
        <f t="shared" ref="J74:O74" si="65">if(J69=$B$90,$D$90,if(J69=$C$91,$D$91,if(J69=$C$92,$D$92,$D$93)))</f>
        <v>1</v>
      </c>
      <c r="K74" s="24">
        <f t="shared" si="65"/>
        <v>1</v>
      </c>
      <c r="L74" s="24">
        <f t="shared" si="65"/>
        <v>0.6666666667</v>
      </c>
      <c r="M74" s="24">
        <f t="shared" si="65"/>
        <v>0.8333333333</v>
      </c>
      <c r="N74" s="24">
        <f t="shared" si="65"/>
        <v>1</v>
      </c>
      <c r="O74" s="24">
        <f t="shared" si="65"/>
        <v>0.5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0"/>
      <c r="B75" s="11"/>
      <c r="C75" s="15"/>
      <c r="D75" s="24">
        <f t="shared" ref="D75:H75" si="66">if(D70=$B$90,$D$90,if(D70=$C$91,$D$91,if(D70=$C$92,$D$92,$D$93)))</f>
        <v>0.8333333333</v>
      </c>
      <c r="E75" s="24">
        <f t="shared" si="66"/>
        <v>0.8333333333</v>
      </c>
      <c r="F75" s="24">
        <f t="shared" si="66"/>
        <v>0.8333333333</v>
      </c>
      <c r="G75" s="24">
        <f t="shared" si="66"/>
        <v>0.8333333333</v>
      </c>
      <c r="H75" s="24">
        <f t="shared" si="66"/>
        <v>0.8333333333</v>
      </c>
      <c r="I75" s="29" t="s">
        <v>19</v>
      </c>
      <c r="J75" s="24">
        <f t="shared" ref="J75:O75" si="67">if(J70=$B$90,$D$90,if(J70=$C$91,$D$91,if(J70=$C$92,$D$92,$D$93)))</f>
        <v>1</v>
      </c>
      <c r="K75" s="24">
        <f t="shared" si="67"/>
        <v>1</v>
      </c>
      <c r="L75" s="24">
        <f t="shared" si="67"/>
        <v>1</v>
      </c>
      <c r="M75" s="24">
        <f t="shared" si="67"/>
        <v>1</v>
      </c>
      <c r="N75" s="24">
        <f t="shared" si="67"/>
        <v>1</v>
      </c>
      <c r="O75" s="24">
        <f t="shared" si="67"/>
        <v>0.5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9"/>
      <c r="B76" s="11" t="s">
        <v>19</v>
      </c>
      <c r="C76" s="15" t="s">
        <v>19</v>
      </c>
      <c r="D76" s="24">
        <f t="shared" ref="D76:H76" si="68">if(D71=$B$90,$D$90,if(D71=$C$91,$D$91,if(D71=$C$92,$D$92,$D$93)))</f>
        <v>0.5</v>
      </c>
      <c r="E76" s="24">
        <f t="shared" si="68"/>
        <v>0.6666666667</v>
      </c>
      <c r="F76" s="24">
        <f t="shared" si="68"/>
        <v>1</v>
      </c>
      <c r="G76" s="24">
        <f t="shared" si="68"/>
        <v>0.8333333333</v>
      </c>
      <c r="H76" s="24">
        <f t="shared" si="68"/>
        <v>0.5</v>
      </c>
      <c r="I76" s="29" t="s">
        <v>19</v>
      </c>
      <c r="J76" s="24">
        <f t="shared" ref="J76:O76" si="69">if(J71=$B$90,$D$90,if(J71=$C$91,$D$91,if(J71=$C$92,$D$92,$D$93)))</f>
        <v>0.8333333333</v>
      </c>
      <c r="K76" s="24">
        <f t="shared" si="69"/>
        <v>1</v>
      </c>
      <c r="L76" s="24">
        <f t="shared" si="69"/>
        <v>1</v>
      </c>
      <c r="M76" s="24">
        <f t="shared" si="69"/>
        <v>1</v>
      </c>
      <c r="N76" s="24">
        <f t="shared" si="69"/>
        <v>1</v>
      </c>
      <c r="O76" s="24">
        <f t="shared" si="69"/>
        <v>0.5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9"/>
      <c r="B77" s="10" t="s">
        <v>19</v>
      </c>
      <c r="C77" s="15" t="s">
        <v>19</v>
      </c>
      <c r="D77" s="24">
        <f t="shared" ref="D77:H77" si="70">if(D72=$B$90,$D$90,if(D72=$C$91,$D$91,if(D72=$C$92,$D$92,$D$93)))</f>
        <v>1</v>
      </c>
      <c r="E77" s="24">
        <f t="shared" si="70"/>
        <v>1</v>
      </c>
      <c r="F77" s="24">
        <f t="shared" si="70"/>
        <v>1</v>
      </c>
      <c r="G77" s="24">
        <f t="shared" si="70"/>
        <v>1</v>
      </c>
      <c r="H77" s="24">
        <f t="shared" si="70"/>
        <v>1</v>
      </c>
      <c r="I77" s="29" t="s">
        <v>19</v>
      </c>
      <c r="J77" s="24">
        <f t="shared" ref="J77:O77" si="71">if(J72=$B$90,$D$90,if(J72=$C$91,$D$91,if(J72=$C$92,$D$92,$D$93)))</f>
        <v>1</v>
      </c>
      <c r="K77" s="24">
        <f t="shared" si="71"/>
        <v>1</v>
      </c>
      <c r="L77" s="24">
        <f t="shared" si="71"/>
        <v>1</v>
      </c>
      <c r="M77" s="24">
        <f t="shared" si="71"/>
        <v>1</v>
      </c>
      <c r="N77" s="24">
        <f t="shared" si="71"/>
        <v>1</v>
      </c>
      <c r="O77" s="24">
        <f t="shared" si="71"/>
        <v>0.5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1"/>
      <c r="B78" s="10"/>
      <c r="C78" s="17"/>
      <c r="D78" s="24">
        <f t="shared" ref="D78:O78" si="72">average(D68:D72)</f>
        <v>2</v>
      </c>
      <c r="E78" s="24">
        <f t="shared" si="72"/>
        <v>2</v>
      </c>
      <c r="F78" s="24">
        <f t="shared" si="72"/>
        <v>1.2</v>
      </c>
      <c r="G78" s="24">
        <f t="shared" si="72"/>
        <v>2</v>
      </c>
      <c r="H78" s="24">
        <f t="shared" si="72"/>
        <v>2</v>
      </c>
      <c r="I78" s="24">
        <f t="shared" si="72"/>
        <v>1.5</v>
      </c>
      <c r="J78" s="24">
        <f t="shared" si="72"/>
        <v>1.4</v>
      </c>
      <c r="K78" s="24">
        <f t="shared" si="72"/>
        <v>1.2</v>
      </c>
      <c r="L78" s="24">
        <f t="shared" si="72"/>
        <v>1.6</v>
      </c>
      <c r="M78" s="24">
        <f t="shared" si="72"/>
        <v>1.4</v>
      </c>
      <c r="N78" s="24">
        <f t="shared" si="72"/>
        <v>1</v>
      </c>
      <c r="O78" s="24">
        <f t="shared" si="72"/>
        <v>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1"/>
      <c r="B79" s="10"/>
      <c r="C79" s="17"/>
      <c r="D79" s="3">
        <f t="shared" ref="D79:H79" si="73">100-(1-D78)*$G$89/$F$89</f>
        <v>91.66666667</v>
      </c>
      <c r="E79" s="3">
        <f t="shared" si="73"/>
        <v>91.66666667</v>
      </c>
      <c r="F79" s="3">
        <f t="shared" si="73"/>
        <v>98.33333333</v>
      </c>
      <c r="G79" s="3">
        <f t="shared" si="73"/>
        <v>91.66666667</v>
      </c>
      <c r="H79" s="3">
        <f t="shared" si="73"/>
        <v>91.66666667</v>
      </c>
      <c r="I79" s="24"/>
      <c r="J79" s="43">
        <f t="shared" ref="J79:O79" si="74">100-(1-J78)*$G$89/$F$89</f>
        <v>96.66666667</v>
      </c>
      <c r="K79" s="43">
        <f t="shared" si="74"/>
        <v>98.33333333</v>
      </c>
      <c r="L79" s="43">
        <f t="shared" si="74"/>
        <v>95</v>
      </c>
      <c r="M79" s="43">
        <f t="shared" si="74"/>
        <v>96.66666667</v>
      </c>
      <c r="N79" s="43">
        <f t="shared" si="74"/>
        <v>100</v>
      </c>
      <c r="O79" s="43">
        <f t="shared" si="74"/>
        <v>75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1"/>
      <c r="B80" s="10" t="s">
        <v>43</v>
      </c>
      <c r="C80" s="17"/>
      <c r="D80" s="24">
        <f t="shared" ref="D80:H80" si="75">average(D73:D77)</f>
        <v>0.8333333333</v>
      </c>
      <c r="E80" s="24">
        <f t="shared" si="75"/>
        <v>0.8333333333</v>
      </c>
      <c r="F80" s="24">
        <f t="shared" si="75"/>
        <v>0.9666666667</v>
      </c>
      <c r="G80" s="24">
        <f t="shared" si="75"/>
        <v>0.8333333333</v>
      </c>
      <c r="H80" s="24">
        <f t="shared" si="75"/>
        <v>0.8333333333</v>
      </c>
      <c r="I80" s="29" t="s">
        <v>19</v>
      </c>
      <c r="J80" s="24">
        <f t="shared" ref="J80:O80" si="76">average(J73:J77)</f>
        <v>0.9333333333</v>
      </c>
      <c r="K80" s="24">
        <f t="shared" si="76"/>
        <v>0.9666666667</v>
      </c>
      <c r="L80" s="24">
        <f t="shared" si="76"/>
        <v>0.9</v>
      </c>
      <c r="M80" s="24">
        <f t="shared" si="76"/>
        <v>0.9333333333</v>
      </c>
      <c r="N80" s="24">
        <f t="shared" si="76"/>
        <v>1</v>
      </c>
      <c r="O80" s="24">
        <f t="shared" si="76"/>
        <v>0.5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1"/>
      <c r="B81" s="19"/>
      <c r="C81" s="17"/>
      <c r="D81" s="24"/>
      <c r="E81" s="24"/>
      <c r="F81" s="24"/>
      <c r="G81" s="24"/>
      <c r="H81" s="24"/>
      <c r="I81" s="44"/>
      <c r="J81" s="44"/>
      <c r="K81" s="44"/>
      <c r="L81" s="44"/>
      <c r="M81" s="44"/>
      <c r="N81" s="44"/>
      <c r="O81" s="4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1"/>
      <c r="B82" s="10" t="s">
        <v>22</v>
      </c>
      <c r="C82" s="17"/>
      <c r="D82" s="24">
        <f t="shared" ref="D82:H82" si="77">D80*100</f>
        <v>83.33333333</v>
      </c>
      <c r="E82" s="24">
        <f t="shared" si="77"/>
        <v>83.33333333</v>
      </c>
      <c r="F82" s="24">
        <f t="shared" si="77"/>
        <v>96.66666667</v>
      </c>
      <c r="G82" s="24">
        <f t="shared" si="77"/>
        <v>83.33333333</v>
      </c>
      <c r="H82" s="24">
        <f t="shared" si="77"/>
        <v>83.33333333</v>
      </c>
      <c r="I82" s="29" t="s">
        <v>19</v>
      </c>
      <c r="J82" s="24">
        <f t="shared" ref="J82:O82" si="78">J80*100</f>
        <v>93.33333333</v>
      </c>
      <c r="K82" s="24">
        <f t="shared" si="78"/>
        <v>96.66666667</v>
      </c>
      <c r="L82" s="24">
        <f t="shared" si="78"/>
        <v>90</v>
      </c>
      <c r="M82" s="24">
        <f t="shared" si="78"/>
        <v>93.33333333</v>
      </c>
      <c r="N82" s="24">
        <f t="shared" si="78"/>
        <v>100</v>
      </c>
      <c r="O82" s="24">
        <f t="shared" si="78"/>
        <v>50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9"/>
      <c r="B83" s="11" t="s">
        <v>23</v>
      </c>
      <c r="C83" s="17"/>
      <c r="D83" s="24">
        <f t="shared" ref="D83:H83" si="79">D80*15</f>
        <v>12.5</v>
      </c>
      <c r="E83" s="24">
        <f t="shared" si="79"/>
        <v>12.5</v>
      </c>
      <c r="F83" s="24">
        <f t="shared" si="79"/>
        <v>14.5</v>
      </c>
      <c r="G83" s="24">
        <f t="shared" si="79"/>
        <v>12.5</v>
      </c>
      <c r="H83" s="24">
        <f t="shared" si="79"/>
        <v>12.5</v>
      </c>
      <c r="I83" s="29" t="s">
        <v>19</v>
      </c>
      <c r="J83" s="24">
        <f t="shared" ref="J83:O83" si="80">J80*15</f>
        <v>14</v>
      </c>
      <c r="K83" s="24">
        <f t="shared" si="80"/>
        <v>14.5</v>
      </c>
      <c r="L83" s="24">
        <f t="shared" si="80"/>
        <v>13.5</v>
      </c>
      <c r="M83" s="24">
        <f t="shared" si="80"/>
        <v>14</v>
      </c>
      <c r="N83" s="24">
        <f t="shared" si="80"/>
        <v>15</v>
      </c>
      <c r="O83" s="24">
        <f t="shared" si="80"/>
        <v>7.5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32"/>
      <c r="B84" s="33" t="s">
        <v>35</v>
      </c>
      <c r="C84" s="45"/>
      <c r="D84" s="46"/>
      <c r="E84" s="47">
        <v>0.05</v>
      </c>
      <c r="F84" s="45"/>
      <c r="G84" s="45"/>
      <c r="H84" s="48">
        <v>0.05</v>
      </c>
      <c r="I84" s="45"/>
      <c r="J84" s="48">
        <v>0.1</v>
      </c>
      <c r="K84" s="48">
        <v>0.1</v>
      </c>
      <c r="L84" s="48">
        <v>0.1</v>
      </c>
      <c r="M84" s="48">
        <v>0.1</v>
      </c>
      <c r="N84" s="48">
        <v>0.1</v>
      </c>
      <c r="O84" s="48">
        <v>0.1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32"/>
      <c r="B85" s="33" t="s">
        <v>44</v>
      </c>
      <c r="C85" s="34"/>
      <c r="D85" s="49">
        <f t="shared" ref="D85:H85" si="81">D83+D83*D84</f>
        <v>12.5</v>
      </c>
      <c r="E85" s="49">
        <f t="shared" si="81"/>
        <v>13.125</v>
      </c>
      <c r="F85" s="49">
        <f t="shared" si="81"/>
        <v>14.5</v>
      </c>
      <c r="G85" s="49">
        <f t="shared" si="81"/>
        <v>12.5</v>
      </c>
      <c r="H85" s="49">
        <f t="shared" si="81"/>
        <v>13.125</v>
      </c>
      <c r="I85" s="50" t="s">
        <v>19</v>
      </c>
      <c r="J85" s="49">
        <f t="shared" ref="J85:O85" si="82">J83+J83*J84</f>
        <v>15.4</v>
      </c>
      <c r="K85" s="49">
        <f t="shared" si="82"/>
        <v>15.95</v>
      </c>
      <c r="L85" s="49">
        <f t="shared" si="82"/>
        <v>14.85</v>
      </c>
      <c r="M85" s="49">
        <f t="shared" si="82"/>
        <v>15.4</v>
      </c>
      <c r="N85" s="49">
        <f t="shared" si="82"/>
        <v>16.5</v>
      </c>
      <c r="O85" s="49">
        <f t="shared" si="82"/>
        <v>8.25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2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2"/>
      <c r="B87" s="2"/>
      <c r="C87" s="3"/>
      <c r="D87" s="3"/>
      <c r="E87" s="3"/>
      <c r="F87" s="9">
        <v>1.0</v>
      </c>
      <c r="G87" s="9">
        <v>100.0</v>
      </c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2"/>
      <c r="B88" s="2"/>
      <c r="C88" s="3"/>
      <c r="D88" s="3"/>
      <c r="E88" s="3"/>
      <c r="F88" s="9">
        <v>4.0</v>
      </c>
      <c r="G88" s="9">
        <v>75.0</v>
      </c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2"/>
      <c r="B89" s="2"/>
      <c r="C89" s="3"/>
      <c r="D89" s="3"/>
      <c r="E89" s="3"/>
      <c r="F89" s="9">
        <v>-3.0</v>
      </c>
      <c r="G89" s="9">
        <v>25.0</v>
      </c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2"/>
      <c r="B90" s="27">
        <v>1.0</v>
      </c>
      <c r="C90" s="9">
        <v>1.0</v>
      </c>
      <c r="D90" s="9">
        <f>D91+B92</f>
        <v>1</v>
      </c>
      <c r="E90" s="9"/>
      <c r="F90" s="9">
        <v>1.0</v>
      </c>
      <c r="G90" s="3">
        <f t="shared" ref="G90:G93" si="83">100-(1-F90)*$G$89/$F$89</f>
        <v>100</v>
      </c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2"/>
      <c r="B91" s="27">
        <v>0.5</v>
      </c>
      <c r="C91" s="9">
        <v>2.0</v>
      </c>
      <c r="D91" s="9">
        <f>D92+B92</f>
        <v>0.8333333333</v>
      </c>
      <c r="E91" s="9"/>
      <c r="F91" s="9">
        <v>2.0</v>
      </c>
      <c r="G91" s="3">
        <f t="shared" si="83"/>
        <v>91.66666667</v>
      </c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2"/>
      <c r="B92" s="2">
        <f>(B90-B91)/3</f>
        <v>0.1666666667</v>
      </c>
      <c r="C92" s="9">
        <v>3.0</v>
      </c>
      <c r="D92" s="9">
        <f>D93+B92</f>
        <v>0.6666666667</v>
      </c>
      <c r="E92" s="3"/>
      <c r="F92" s="9">
        <v>3.0</v>
      </c>
      <c r="G92" s="3">
        <f t="shared" si="83"/>
        <v>83.33333333</v>
      </c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2"/>
      <c r="B93" s="2"/>
      <c r="C93" s="9">
        <v>4.0</v>
      </c>
      <c r="D93" s="9">
        <f>B91</f>
        <v>0.5</v>
      </c>
      <c r="E93" s="3"/>
      <c r="F93" s="9">
        <v>4.0</v>
      </c>
      <c r="G93" s="3">
        <f t="shared" si="83"/>
        <v>75</v>
      </c>
      <c r="H93" s="3"/>
      <c r="I93" s="3"/>
      <c r="J93" s="3"/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2"/>
      <c r="B94" s="2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2"/>
      <c r="B95" s="2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2"/>
      <c r="B96" s="2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2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2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2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2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2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2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2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2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2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2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2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2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2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2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2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2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2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2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2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2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2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2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2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2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2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2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2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2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2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2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2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2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2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2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2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2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2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2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2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2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2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2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2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2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2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2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2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2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2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2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2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2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2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2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2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2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2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2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2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2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2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2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2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2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2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2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2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2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2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2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2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2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2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2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2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2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2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2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2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2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2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2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2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2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2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2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2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2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2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2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2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2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2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2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2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2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2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2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2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2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2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2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2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2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2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2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2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2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2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2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2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2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2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2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2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2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2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2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2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2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2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2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2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2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2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2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2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2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2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2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2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2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2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2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2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2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2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2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2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2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2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2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2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2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2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2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2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2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2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2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2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2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2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2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2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2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2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2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2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2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2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2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2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2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2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2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2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2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2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2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2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2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2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2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2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2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2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2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2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2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2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2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2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2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2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2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2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2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2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2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2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2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2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2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2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2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2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2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2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2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2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2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2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2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2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2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2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2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2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2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2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2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2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2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2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2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2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2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2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2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2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2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2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2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2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2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2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2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2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2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2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2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2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2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2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2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2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2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2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2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2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2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2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2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2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2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2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2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2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2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2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2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2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2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2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2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2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2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2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2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2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2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2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2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2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2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2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2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2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2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2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2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2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2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2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2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2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2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2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2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2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2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2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2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2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2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2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2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2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2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2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2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2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2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2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2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2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2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2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2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2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2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2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2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2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2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2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2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2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2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2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2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2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2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2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2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2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2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2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2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2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2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2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2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2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2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2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2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2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2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2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2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2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2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2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2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2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2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2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2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2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2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2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2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2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2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2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2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2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2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2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2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2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2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2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2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2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2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2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2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2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2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2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2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2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2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2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2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2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2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2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2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2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2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2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2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2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2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2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2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2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2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2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2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2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2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2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2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2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2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2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2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2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2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2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2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2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2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2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2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2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2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2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2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2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2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2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2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2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2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2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2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2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2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2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2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2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2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2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2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2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2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2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2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2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2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2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2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2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2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2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2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2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2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2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2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2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2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2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2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2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2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2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2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2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2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2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2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2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2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2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2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2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2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2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2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2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2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2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2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2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2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2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2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2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2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2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2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2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2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2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2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2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2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2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2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2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2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2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2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2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2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2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2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2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2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2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2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2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2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2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2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2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2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2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2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2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2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2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2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2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2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2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2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2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2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2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2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2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2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2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2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2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2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2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2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2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2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2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2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2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2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2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2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2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2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2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2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2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2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2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2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2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2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2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2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2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2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2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2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2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2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2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2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2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2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2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2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2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2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2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2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2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2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2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2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2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2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2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2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2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2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2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2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2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2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2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2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2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2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2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2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2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2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2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2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2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2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2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2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2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2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2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2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2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2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2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2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2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2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2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2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2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2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2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2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2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2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2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2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2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2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2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2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2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2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2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2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2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2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2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2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2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2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2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2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2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2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2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2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2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2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2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2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2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2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2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2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2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2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2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2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2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2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2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2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2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2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2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2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2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2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2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2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2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2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2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2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2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2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2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2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2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2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2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2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2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2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2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2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2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2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2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2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2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2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2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2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2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2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2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2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2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2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2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2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2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2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2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2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2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2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2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2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2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2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2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2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2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2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2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2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2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2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2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2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2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2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2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2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2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2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2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2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2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2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2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2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2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2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2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2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2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2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2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2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2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2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2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2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2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2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2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2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2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2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2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2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2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2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2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2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2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2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2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2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2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2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2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2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2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2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2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2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2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2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2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2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2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2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2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2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2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2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2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2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2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2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2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2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2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2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2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2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2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2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2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2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2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2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2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2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2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2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2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2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2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2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2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2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2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2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2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2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2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2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2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2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2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2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2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2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2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2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2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2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2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2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2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2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2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2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2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2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2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2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2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2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2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2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2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2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2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2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2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2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2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2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2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2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2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2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2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2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2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2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2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2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2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2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2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2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2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2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2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2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2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2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2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2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2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2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2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2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2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2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2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2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2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2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2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2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2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2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2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2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2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2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2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2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2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2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2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2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2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2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2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2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2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2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2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2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2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2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2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2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2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2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2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2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2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2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</sheetData>
  <drawing r:id="rId1"/>
</worksheet>
</file>