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bswar\Desktop\Praxisprojekt\IT-Projekt\docu\"/>
    </mc:Choice>
  </mc:AlternateContent>
  <xr:revisionPtr revIDLastSave="0" documentId="13_ncr:1_{92C0C8E6-352F-4854-B9B2-FEFDCB319351}" xr6:coauthVersionLast="45" xr6:coauthVersionMax="45" xr10:uidLastSave="{00000000-0000-0000-0000-000000000000}"/>
  <bookViews>
    <workbookView xWindow="-120" yWindow="-120" windowWidth="24240" windowHeight="13140" xr2:uid="{00000000-000D-0000-FFFF-FFFF00000000}"/>
  </bookViews>
  <sheets>
    <sheet name="Template" sheetId="1" r:id="rId1"/>
    <sheet name="Beispiel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44" i="1" l="1"/>
  <c r="K48" i="1"/>
  <c r="K50" i="1"/>
  <c r="K51" i="1"/>
  <c r="K52" i="1"/>
  <c r="K58" i="1"/>
  <c r="K59" i="1"/>
  <c r="K60" i="1"/>
  <c r="K61" i="1"/>
  <c r="K62" i="1"/>
  <c r="K63" i="1"/>
  <c r="K6" i="1"/>
  <c r="K55" i="1" l="1"/>
  <c r="A13" i="1"/>
  <c r="K29" i="1" l="1"/>
  <c r="K36" i="1"/>
  <c r="K19" i="4" l="1"/>
  <c r="E74" i="4" l="1"/>
  <c r="D74" i="4"/>
  <c r="C74" i="4"/>
  <c r="B74" i="4"/>
  <c r="K74" i="4" s="1"/>
  <c r="E73" i="4"/>
  <c r="D73" i="4"/>
  <c r="C73" i="4"/>
  <c r="B73" i="4"/>
  <c r="K73" i="4" s="1"/>
  <c r="E72" i="4"/>
  <c r="D72" i="4"/>
  <c r="C72" i="4"/>
  <c r="K72" i="4" s="1"/>
  <c r="B72" i="4"/>
  <c r="E71" i="4"/>
  <c r="D71" i="4"/>
  <c r="C71" i="4"/>
  <c r="B71" i="4"/>
  <c r="E70" i="4"/>
  <c r="D70" i="4"/>
  <c r="C70" i="4"/>
  <c r="B70" i="4"/>
  <c r="H68" i="4"/>
  <c r="G68" i="4"/>
  <c r="F68" i="4"/>
  <c r="K68" i="4" s="1"/>
  <c r="E68" i="4"/>
  <c r="B68" i="4"/>
  <c r="H67" i="4"/>
  <c r="G67" i="4"/>
  <c r="F67" i="4"/>
  <c r="E67" i="4"/>
  <c r="B67" i="4"/>
  <c r="H66" i="4"/>
  <c r="G66" i="4"/>
  <c r="F66" i="4"/>
  <c r="E66" i="4"/>
  <c r="B66" i="4"/>
  <c r="K66" i="4" s="1"/>
  <c r="H65" i="4"/>
  <c r="G65" i="4"/>
  <c r="F65" i="4"/>
  <c r="E65" i="4"/>
  <c r="B65" i="4"/>
  <c r="H64" i="4"/>
  <c r="G64" i="4"/>
  <c r="F64" i="4"/>
  <c r="E64" i="4"/>
  <c r="D64" i="4"/>
  <c r="C64" i="4"/>
  <c r="B64" i="4"/>
  <c r="H63" i="4"/>
  <c r="G63" i="4"/>
  <c r="F63" i="4"/>
  <c r="E63" i="4"/>
  <c r="D63" i="4"/>
  <c r="C63" i="4"/>
  <c r="B63" i="4"/>
  <c r="H62" i="4"/>
  <c r="G62" i="4"/>
  <c r="F62" i="4"/>
  <c r="E62" i="4"/>
  <c r="D62" i="4"/>
  <c r="C62" i="4"/>
  <c r="B62" i="4"/>
  <c r="E60" i="4"/>
  <c r="D60" i="4"/>
  <c r="K60" i="4" s="1"/>
  <c r="C60" i="4"/>
  <c r="B60" i="4"/>
  <c r="E59" i="4"/>
  <c r="D59" i="4"/>
  <c r="C59" i="4"/>
  <c r="B59" i="4"/>
  <c r="H56" i="4"/>
  <c r="G56" i="4"/>
  <c r="F56" i="4"/>
  <c r="E56" i="4"/>
  <c r="D56" i="4"/>
  <c r="C56" i="4"/>
  <c r="B56" i="4"/>
  <c r="H55" i="4"/>
  <c r="H57" i="4" s="1"/>
  <c r="G55" i="4"/>
  <c r="F55" i="4"/>
  <c r="E55" i="4"/>
  <c r="D55" i="4"/>
  <c r="C55" i="4"/>
  <c r="B55" i="4"/>
  <c r="E57" i="4" s="1"/>
  <c r="H52" i="4"/>
  <c r="G52" i="4"/>
  <c r="F52" i="4"/>
  <c r="E52" i="4"/>
  <c r="D52" i="4"/>
  <c r="C52" i="4"/>
  <c r="B52" i="4"/>
  <c r="H51" i="4"/>
  <c r="G51" i="4"/>
  <c r="F51" i="4"/>
  <c r="E51" i="4"/>
  <c r="D51" i="4"/>
  <c r="C51" i="4"/>
  <c r="B51" i="4"/>
  <c r="K51" i="4" s="1"/>
  <c r="H50" i="4"/>
  <c r="G50" i="4"/>
  <c r="F50" i="4"/>
  <c r="E50" i="4"/>
  <c r="D50" i="4"/>
  <c r="C50" i="4"/>
  <c r="B50" i="4"/>
  <c r="H49" i="4"/>
  <c r="G49" i="4"/>
  <c r="F49" i="4"/>
  <c r="E49" i="4"/>
  <c r="D49" i="4"/>
  <c r="C49" i="4"/>
  <c r="B49" i="4"/>
  <c r="H48" i="4"/>
  <c r="G48" i="4"/>
  <c r="F48" i="4"/>
  <c r="E48" i="4"/>
  <c r="D48" i="4"/>
  <c r="C48" i="4"/>
  <c r="B48" i="4"/>
  <c r="H47" i="4"/>
  <c r="G47" i="4"/>
  <c r="F47" i="4"/>
  <c r="E47" i="4"/>
  <c r="D47" i="4"/>
  <c r="C47" i="4"/>
  <c r="B47" i="4"/>
  <c r="K47" i="4" s="1"/>
  <c r="H46" i="4"/>
  <c r="G46" i="4"/>
  <c r="F46" i="4"/>
  <c r="E46" i="4"/>
  <c r="D46" i="4"/>
  <c r="C46" i="4"/>
  <c r="B46" i="4"/>
  <c r="H45" i="4"/>
  <c r="G45" i="4"/>
  <c r="F45" i="4"/>
  <c r="E45" i="4"/>
  <c r="D45" i="4"/>
  <c r="C45" i="4"/>
  <c r="B45" i="4"/>
  <c r="H44" i="4"/>
  <c r="G44" i="4"/>
  <c r="F44" i="4"/>
  <c r="E44" i="4"/>
  <c r="D44" i="4"/>
  <c r="C44" i="4"/>
  <c r="B44" i="4"/>
  <c r="H43" i="4"/>
  <c r="G43" i="4"/>
  <c r="F43" i="4"/>
  <c r="E43" i="4"/>
  <c r="D43" i="4"/>
  <c r="C43" i="4"/>
  <c r="B43" i="4"/>
  <c r="K43" i="4" s="1"/>
  <c r="H42" i="4"/>
  <c r="H53" i="4" s="1"/>
  <c r="G42" i="4"/>
  <c r="F42" i="4"/>
  <c r="G53" i="4" s="1"/>
  <c r="K53" i="4" s="1"/>
  <c r="E42" i="4"/>
  <c r="D42" i="4"/>
  <c r="C42" i="4"/>
  <c r="B42" i="4"/>
  <c r="E40" i="4"/>
  <c r="D40" i="4"/>
  <c r="C40" i="4"/>
  <c r="B40" i="4"/>
  <c r="K39" i="4"/>
  <c r="E38" i="4"/>
  <c r="D38" i="4"/>
  <c r="C38" i="4"/>
  <c r="B38" i="4"/>
  <c r="K38" i="4" s="1"/>
  <c r="K36" i="4"/>
  <c r="K35" i="4"/>
  <c r="K34" i="4"/>
  <c r="K33" i="4"/>
  <c r="K32" i="4"/>
  <c r="K31" i="4"/>
  <c r="K29" i="4"/>
  <c r="D28" i="4"/>
  <c r="K28" i="4" s="1"/>
  <c r="D27" i="4"/>
  <c r="K27" i="4" s="1"/>
  <c r="D26" i="4"/>
  <c r="K26" i="4" s="1"/>
  <c r="K25" i="4"/>
  <c r="K23" i="4"/>
  <c r="K22" i="4"/>
  <c r="K18" i="4" s="1"/>
  <c r="K7" i="4" s="1"/>
  <c r="K21" i="4"/>
  <c r="K20" i="4"/>
  <c r="A15" i="4"/>
  <c r="A14" i="4"/>
  <c r="A13" i="4"/>
  <c r="A12" i="4"/>
  <c r="A11" i="4"/>
  <c r="A10" i="4"/>
  <c r="A9" i="4"/>
  <c r="A8" i="4"/>
  <c r="A7" i="4"/>
  <c r="K23" i="1"/>
  <c r="K22" i="1"/>
  <c r="K21" i="1"/>
  <c r="A15" i="1"/>
  <c r="A14" i="1"/>
  <c r="A11" i="1"/>
  <c r="A10" i="1"/>
  <c r="A9" i="1"/>
  <c r="A8" i="1"/>
  <c r="A7" i="1"/>
  <c r="K55" i="4" l="1"/>
  <c r="K64" i="4"/>
  <c r="K24" i="4"/>
  <c r="K8" i="4" s="1"/>
  <c r="K40" i="4"/>
  <c r="K37" i="4" s="1"/>
  <c r="K10" i="4" s="1"/>
  <c r="E53" i="4"/>
  <c r="K46" i="4"/>
  <c r="K50" i="4"/>
  <c r="K63" i="4"/>
  <c r="K61" i="4" s="1"/>
  <c r="K14" i="4" s="1"/>
  <c r="K67" i="4"/>
  <c r="K30" i="4"/>
  <c r="K9" i="4" s="1"/>
  <c r="K45" i="4"/>
  <c r="K49" i="4"/>
  <c r="K59" i="4"/>
  <c r="K62" i="4"/>
  <c r="K70" i="4"/>
  <c r="K69" i="4" s="1"/>
  <c r="K15" i="4" s="1"/>
  <c r="K44" i="4"/>
  <c r="K48" i="4"/>
  <c r="K52" i="4"/>
  <c r="K56" i="4"/>
  <c r="K65" i="4"/>
  <c r="K71" i="4"/>
  <c r="K24" i="1"/>
  <c r="K58" i="4"/>
  <c r="K13" i="4" s="1"/>
  <c r="G57" i="4"/>
  <c r="K57" i="4" s="1"/>
  <c r="K54" i="4" s="1"/>
  <c r="K12" i="4" s="1"/>
  <c r="K42" i="4"/>
  <c r="K6" i="4" l="1"/>
  <c r="K41" i="4"/>
  <c r="K11" i="4" s="1"/>
  <c r="K18" i="1" l="1"/>
  <c r="K4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OArnold</author>
    <author>IBM_USER</author>
  </authors>
  <commentList>
    <comment ref="B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1pd = 8 ph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1" authorId="1" shapeId="0" xr:uid="{00000000-0006-0000-0000-000002000000}">
      <text>
        <r>
          <rPr>
            <b/>
            <sz val="8"/>
            <color indexed="81"/>
            <rFont val="Tahoma"/>
          </rPr>
          <t>Nettogesamtaufwand 
in PersonenStunden</t>
        </r>
      </text>
    </comment>
    <comment ref="A3" authorId="1" shapeId="0" xr:uid="{00000000-0006-0000-0000-000003000000}">
      <text>
        <r>
          <rPr>
            <b/>
            <sz val="8"/>
            <color indexed="81"/>
            <rFont val="Tahoma"/>
            <family val="2"/>
          </rPr>
          <t xml:space="preserve">Überarbeitungsstand der Techn.Beschreibung </t>
        </r>
        <r>
          <rPr>
            <sz val="8"/>
            <color indexed="81"/>
            <rFont val="Tahoma"/>
            <family val="2"/>
          </rPr>
          <t>Format: &lt;yyyy-mm-dd&gt;</t>
        </r>
      </text>
    </comment>
    <comment ref="A4" authorId="1" shapeId="0" xr:uid="{00000000-0006-0000-0000-000004000000}">
      <text>
        <r>
          <rPr>
            <b/>
            <sz val="8"/>
            <color indexed="81"/>
            <rFont val="Tahoma"/>
          </rPr>
          <t>Versionsdatum des Kalkulationstemplates</t>
        </r>
        <r>
          <rPr>
            <sz val="8"/>
            <color indexed="81"/>
            <rFont val="Tahoma"/>
          </rPr>
          <t xml:space="preserve">
Format &lt;yyyy-mm-dd&gt;</t>
        </r>
      </text>
    </comment>
    <comment ref="D24" authorId="0" shapeId="0" xr:uid="{00000000-0006-0000-0000-000005000000}">
      <text>
        <r>
          <rPr>
            <sz val="9"/>
            <color indexed="81"/>
            <rFont val="Tahoma"/>
            <family val="2"/>
          </rPr>
          <t>#Personen * Stunden</t>
        </r>
      </text>
    </comment>
    <comment ref="D40" authorId="0" shapeId="0" xr:uid="{00000000-0006-0000-0000-000006000000}">
      <text>
        <r>
          <rPr>
            <sz val="9"/>
            <color indexed="81"/>
            <rFont val="Tahoma"/>
            <family val="2"/>
          </rPr>
          <t>#Personen * Stunden</t>
        </r>
      </text>
    </comment>
    <comment ref="G40" authorId="0" shapeId="0" xr:uid="{00000000-0006-0000-0000-000007000000}">
      <text>
        <r>
          <rPr>
            <sz val="9"/>
            <color indexed="81"/>
            <rFont val="Tahoma"/>
            <family val="2"/>
          </rPr>
          <t xml:space="preserve">#Personen * Dauer
(i.allg. 2 Personen)
</t>
        </r>
      </text>
    </comment>
    <comment ref="C55" authorId="0" shapeId="0" xr:uid="{00000000-0006-0000-0000-000009000000}">
      <text>
        <r>
          <rPr>
            <sz val="9"/>
            <color indexed="81"/>
            <rFont val="Tahoma"/>
            <family val="2"/>
          </rPr>
          <t>#Personen * Stunden</t>
        </r>
      </text>
    </comment>
    <comment ref="D63" authorId="0" shapeId="0" xr:uid="{00000000-0006-0000-0000-00000A000000}">
      <text>
        <r>
          <rPr>
            <sz val="9"/>
            <color indexed="81"/>
            <rFont val="Tahoma"/>
            <family val="2"/>
          </rPr>
          <t>#Personen * Stunden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OArnold</author>
    <author>IBM_USER</author>
  </authors>
  <commentList>
    <comment ref="B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1pd = 8 ph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1" authorId="1" shapeId="0" xr:uid="{00000000-0006-0000-0100-000002000000}">
      <text>
        <r>
          <rPr>
            <b/>
            <sz val="8"/>
            <color indexed="81"/>
            <rFont val="Tahoma"/>
          </rPr>
          <t>Nettogesamtaufwand 
in PersonenStunden</t>
        </r>
      </text>
    </comment>
    <comment ref="A3" authorId="1" shapeId="0" xr:uid="{00000000-0006-0000-0100-000003000000}">
      <text>
        <r>
          <rPr>
            <b/>
            <sz val="8"/>
            <color indexed="81"/>
            <rFont val="Tahoma"/>
            <family val="2"/>
          </rPr>
          <t xml:space="preserve">Überarbeitungsstand der Techn.Beschreibung </t>
        </r>
        <r>
          <rPr>
            <sz val="8"/>
            <color indexed="81"/>
            <rFont val="Tahoma"/>
            <family val="2"/>
          </rPr>
          <t>Format: &lt;yyyy-mm-dd&gt;</t>
        </r>
      </text>
    </comment>
    <comment ref="A4" authorId="1" shapeId="0" xr:uid="{00000000-0006-0000-0100-000004000000}">
      <text>
        <r>
          <rPr>
            <b/>
            <sz val="8"/>
            <color indexed="81"/>
            <rFont val="Tahoma"/>
          </rPr>
          <t>Versionsdatum des Kalkulationstemplates</t>
        </r>
        <r>
          <rPr>
            <sz val="8"/>
            <color indexed="81"/>
            <rFont val="Tahoma"/>
          </rPr>
          <t xml:space="preserve">
Format &lt;yyyy-mm-dd&gt;</t>
        </r>
      </text>
    </comment>
    <comment ref="D24" authorId="0" shapeId="0" xr:uid="{00000000-0006-0000-0100-000005000000}">
      <text>
        <r>
          <rPr>
            <sz val="9"/>
            <color indexed="81"/>
            <rFont val="Tahoma"/>
            <family val="2"/>
          </rPr>
          <t>#Personen * Stunden</t>
        </r>
      </text>
    </comment>
    <comment ref="D41" authorId="0" shapeId="0" xr:uid="{00000000-0006-0000-0100-000006000000}">
      <text>
        <r>
          <rPr>
            <sz val="9"/>
            <color indexed="81"/>
            <rFont val="Tahoma"/>
            <family val="2"/>
          </rPr>
          <t>#Personen * Stunden</t>
        </r>
      </text>
    </comment>
    <comment ref="G41" authorId="0" shapeId="0" xr:uid="{00000000-0006-0000-0100-000007000000}">
      <text>
        <r>
          <rPr>
            <sz val="9"/>
            <color indexed="81"/>
            <rFont val="Tahoma"/>
            <family val="2"/>
          </rPr>
          <t xml:space="preserve">#Personen * Dauer
(i.allg. 2 Personen)
</t>
        </r>
      </text>
    </comment>
    <comment ref="D54" authorId="0" shapeId="0" xr:uid="{00000000-0006-0000-0100-000008000000}">
      <text>
        <r>
          <rPr>
            <sz val="9"/>
            <color indexed="81"/>
            <rFont val="Tahoma"/>
            <family val="2"/>
          </rPr>
          <t>#Personen * Stunden</t>
        </r>
      </text>
    </comment>
    <comment ref="C61" authorId="0" shapeId="0" xr:uid="{00000000-0006-0000-0100-000009000000}">
      <text>
        <r>
          <rPr>
            <sz val="9"/>
            <color indexed="81"/>
            <rFont val="Tahoma"/>
            <family val="2"/>
          </rPr>
          <t>#Personen * Stunden</t>
        </r>
      </text>
    </comment>
    <comment ref="D69" authorId="0" shapeId="0" xr:uid="{00000000-0006-0000-0100-00000A000000}">
      <text>
        <r>
          <rPr>
            <sz val="9"/>
            <color indexed="81"/>
            <rFont val="Tahoma"/>
            <family val="2"/>
          </rPr>
          <t>#Personen * Stunden</t>
        </r>
      </text>
    </comment>
  </commentList>
</comments>
</file>

<file path=xl/sharedStrings.xml><?xml version="1.0" encoding="utf-8"?>
<sst xmlns="http://schemas.openxmlformats.org/spreadsheetml/2006/main" count="224" uniqueCount="104">
  <si>
    <t>Use-Cases</t>
  </si>
  <si>
    <t>Systemtest</t>
  </si>
  <si>
    <t>Handbücher &amp; Lieferdokumentation</t>
  </si>
  <si>
    <t>Projektmanagement</t>
  </si>
  <si>
    <t>Design</t>
  </si>
  <si>
    <t>HLD</t>
  </si>
  <si>
    <t>Review</t>
  </si>
  <si>
    <t>Rework</t>
  </si>
  <si>
    <t>CodeReview</t>
  </si>
  <si>
    <t>FT inkl. Vorb.</t>
  </si>
  <si>
    <t>Integrationstest (bei 2 Entwicklungszyklen)</t>
  </si>
  <si>
    <t>CodeRevie</t>
  </si>
  <si>
    <t>Architektur</t>
  </si>
  <si>
    <t>projektbegleitende Architektur</t>
  </si>
  <si>
    <t>Scope-Definition</t>
  </si>
  <si>
    <t>Rahmenbedingungen und Voraussetzungen</t>
  </si>
  <si>
    <t>Beschreibung der gewünschten Systemreaktion</t>
  </si>
  <si>
    <t>Ableitung der Implikationen für IT-Design</t>
  </si>
  <si>
    <t xml:space="preserve">Review </t>
  </si>
  <si>
    <t>Migrationsleitfaden</t>
  </si>
  <si>
    <t>Lieferdokumentation</t>
  </si>
  <si>
    <t>Erstellung</t>
  </si>
  <si>
    <t>Konzeption</t>
  </si>
  <si>
    <t>Systemtest der neuen Funktionen</t>
  </si>
  <si>
    <t>Regressiontest der bisherigen Funktionen</t>
  </si>
  <si>
    <t>Regressiontest während der Abnahme</t>
  </si>
  <si>
    <t>Regressiontest während der Gewährleistung</t>
  </si>
  <si>
    <t>Systemtest der Defect-Fixes während der Abnahme</t>
  </si>
  <si>
    <t>Systemtest der Defect-Fixes während der Gewährleistung</t>
  </si>
  <si>
    <t>Szenarios</t>
  </si>
  <si>
    <t>Testaufbau</t>
  </si>
  <si>
    <t>Test</t>
  </si>
  <si>
    <t>Auswertung</t>
  </si>
  <si>
    <t>DefectTrackg.</t>
  </si>
  <si>
    <t>Funktionstesttreiber</t>
  </si>
  <si>
    <t>Lasttesttreiber</t>
  </si>
  <si>
    <t>Migrationstest</t>
  </si>
  <si>
    <t>Szenario</t>
  </si>
  <si>
    <t>1. Integrationstest</t>
  </si>
  <si>
    <t>2. Integrationstest</t>
  </si>
  <si>
    <t>&lt;Projektname&gt;</t>
  </si>
  <si>
    <t>&lt;Projektnummer&gt;</t>
  </si>
  <si>
    <t>Kalkulationstemplate: 2011-04-20</t>
  </si>
  <si>
    <t xml:space="preserve"> </t>
  </si>
  <si>
    <t>Gesamtsumme</t>
  </si>
  <si>
    <t>in Stunden</t>
  </si>
  <si>
    <t>Kalkulation</t>
  </si>
  <si>
    <r>
      <t xml:space="preserve">Stand Techn.Beschreibung: </t>
    </r>
    <r>
      <rPr>
        <b/>
        <sz val="9"/>
        <color rgb="FF0070C0"/>
        <rFont val="Arial"/>
        <family val="2"/>
      </rPr>
      <t>&lt;Datum&gt;</t>
    </r>
  </si>
  <si>
    <t>Überblick entsprechend dem Leistungsumfang</t>
  </si>
  <si>
    <t>Detailaufstellung zu den Leistungsblöcken</t>
  </si>
  <si>
    <t>Konzeptionsentwicklung &amp; Kundenabstimmung</t>
  </si>
  <si>
    <t>Entwicklung Software-Funktionen</t>
  </si>
  <si>
    <t>Entwicklung Testtools</t>
  </si>
  <si>
    <t>Anzahl geschätzt:</t>
  </si>
  <si>
    <t>&lt;Anzahl&gt;</t>
  </si>
  <si>
    <t>#/Woche</t>
  </si>
  <si>
    <t>Personen</t>
  </si>
  <si>
    <t>Wochen</t>
  </si>
  <si>
    <t>Dauer ph</t>
  </si>
  <si>
    <t>Projektstatusmeeting</t>
  </si>
  <si>
    <t>#/Monat</t>
  </si>
  <si>
    <t>Monate</t>
  </si>
  <si>
    <t>Defect-Statusmeetings während ST</t>
  </si>
  <si>
    <t>Defect-Statusmeetings während Abnahme</t>
  </si>
  <si>
    <t>Defect-Statusmeetings während Garantie</t>
  </si>
  <si>
    <t>Projektleitung</t>
  </si>
  <si>
    <t>Personen-Stunden [ph]</t>
  </si>
  <si>
    <t>Web</t>
  </si>
  <si>
    <t>Installations- und Administrationshandbuch</t>
  </si>
  <si>
    <t>Benutzerhandbuch</t>
  </si>
  <si>
    <t>Datenbankhandbuch</t>
  </si>
  <si>
    <t>Coding</t>
  </si>
  <si>
    <t>&lt;Komponente1-FunktionA&gt;</t>
  </si>
  <si>
    <t>&lt;Komponente1-FunktionB&gt;</t>
  </si>
  <si>
    <t>&lt;Komponente1-FunktionC&gt;</t>
  </si>
  <si>
    <t>&lt;Komponente1-FunktionD&gt;</t>
  </si>
  <si>
    <t>&lt;Komponente2-FunktionA&gt;</t>
  </si>
  <si>
    <t>&lt;Komponente2-FunktionB&gt;</t>
  </si>
  <si>
    <t>&lt;Komponente3&gt;</t>
  </si>
  <si>
    <t>&lt;Komponente2-FunktionC&gt;</t>
  </si>
  <si>
    <t>&lt;Komponente4-FunktionA&gt;</t>
  </si>
  <si>
    <t>&lt;Komponente4-FunktionB&gt;</t>
  </si>
  <si>
    <t>&lt;Komponente4-FunktionC&gt;</t>
  </si>
  <si>
    <t>Infrastruktur</t>
  </si>
  <si>
    <t>Entwicklungsumgebung</t>
  </si>
  <si>
    <t>Testumgebung</t>
  </si>
  <si>
    <t>Produktionsumgebung</t>
  </si>
  <si>
    <t>Aufbau</t>
  </si>
  <si>
    <t>Konf/Skript</t>
  </si>
  <si>
    <t>ph/UseCase</t>
  </si>
  <si>
    <t>Erstellung Funktionale Spezifikation</t>
  </si>
  <si>
    <t>Erweiterung der integrierten Funktionalen Spezifikation</t>
  </si>
  <si>
    <t>Erstellung der Systemteststrategie</t>
  </si>
  <si>
    <t>Entwicklung Software nach Phasen (Des, Dev, Tst)/Fixing</t>
  </si>
  <si>
    <t>TR%</t>
  </si>
  <si>
    <t>Web-Appplikation Fitnessstudio</t>
  </si>
  <si>
    <t>Stand Techn.Beschreibung: 16.08.2020</t>
  </si>
  <si>
    <t>Navigation</t>
  </si>
  <si>
    <t xml:space="preserve">Mitglied Einlogen </t>
  </si>
  <si>
    <t xml:space="preserve">Mitglied Registrieren </t>
  </si>
  <si>
    <t xml:space="preserve">Mitglied Aktualisieren </t>
  </si>
  <si>
    <t xml:space="preserve">Trainingseintrag anlegen </t>
  </si>
  <si>
    <t xml:space="preserve">trainingseintrag ändern </t>
  </si>
  <si>
    <t xml:space="preserve">Trainingseintrag löschen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</si>
</sst>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\ mmmm\ yyyy"/>
    <numFmt numFmtId="165" formatCode="0.0"/>
  </numFmts>
  <fonts count="21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</font>
    <font>
      <sz val="8"/>
      <color indexed="81"/>
      <name val="Tahoma"/>
    </font>
    <font>
      <b/>
      <sz val="12"/>
      <name val="Arial"/>
      <family val="2"/>
    </font>
    <font>
      <b/>
      <sz val="16"/>
      <color rgb="FF0070C0"/>
      <name val="Arial"/>
      <family val="2"/>
    </font>
    <font>
      <b/>
      <sz val="8.5"/>
      <name val="Arial"/>
      <family val="2"/>
    </font>
    <font>
      <b/>
      <sz val="8.5"/>
      <color rgb="FF0070C0"/>
      <name val="Arial"/>
      <family val="2"/>
    </font>
    <font>
      <b/>
      <sz val="9"/>
      <name val="Arial"/>
      <family val="2"/>
    </font>
    <font>
      <b/>
      <sz val="9"/>
      <color rgb="FF0070C0"/>
      <name val="Arial"/>
      <family val="2"/>
    </font>
    <font>
      <b/>
      <sz val="14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rgb="FF0070C0"/>
      <name val="Arial"/>
      <family val="2"/>
    </font>
    <font>
      <sz val="10"/>
      <color rgb="FF0070C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lightUp">
        <fgColor theme="0"/>
        <bgColor theme="0" tint="-4.9989318521683403E-2"/>
      </patternFill>
    </fill>
    <fill>
      <patternFill patternType="lightUp">
        <fgColor theme="0"/>
        <bgColor theme="0" tint="-0.249977111117893"/>
      </patternFill>
    </fill>
  </fills>
  <borders count="2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0">
    <xf numFmtId="0" fontId="0" fillId="0" borderId="0" xfId="0"/>
    <xf numFmtId="0" fontId="3" fillId="0" borderId="0" xfId="0" applyFont="1"/>
    <xf numFmtId="0" fontId="2" fillId="3" borderId="6" xfId="0" applyFont="1" applyFill="1" applyBorder="1"/>
    <xf numFmtId="0" fontId="11" fillId="2" borderId="2" xfId="0" applyFont="1" applyFill="1" applyBorder="1" applyAlignment="1">
      <alignment vertical="center" wrapText="1"/>
    </xf>
    <xf numFmtId="0" fontId="10" fillId="2" borderId="0" xfId="0" applyFont="1" applyFill="1" applyBorder="1" applyAlignment="1">
      <alignment vertical="center"/>
    </xf>
    <xf numFmtId="9" fontId="10" fillId="2" borderId="0" xfId="1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2" fillId="2" borderId="10" xfId="0" applyFont="1" applyFill="1" applyBorder="1" applyAlignment="1">
      <alignment horizontal="right" vertical="center"/>
    </xf>
    <xf numFmtId="164" fontId="12" fillId="2" borderId="3" xfId="0" applyNumberFormat="1" applyFont="1" applyFill="1" applyBorder="1" applyAlignment="1">
      <alignment horizontal="left" vertical="center"/>
    </xf>
    <xf numFmtId="0" fontId="14" fillId="2" borderId="7" xfId="0" applyFont="1" applyFill="1" applyBorder="1" applyAlignment="1">
      <alignment horizontal="center" vertical="center"/>
    </xf>
    <xf numFmtId="164" fontId="12" fillId="2" borderId="3" xfId="0" applyNumberFormat="1" applyFont="1" applyFill="1" applyBorder="1" applyAlignment="1" applyProtection="1">
      <alignment horizontal="left" vertical="center" wrapText="1"/>
    </xf>
    <xf numFmtId="0" fontId="2" fillId="2" borderId="3" xfId="0" applyFont="1" applyFill="1" applyBorder="1" applyAlignment="1">
      <alignment horizontal="center" vertical="center"/>
    </xf>
    <xf numFmtId="0" fontId="3" fillId="3" borderId="5" xfId="0" applyFont="1" applyFill="1" applyBorder="1"/>
    <xf numFmtId="9" fontId="3" fillId="3" borderId="5" xfId="1" applyFont="1" applyFill="1" applyBorder="1"/>
    <xf numFmtId="0" fontId="3" fillId="0" borderId="5" xfId="0" applyFont="1" applyFill="1" applyBorder="1"/>
    <xf numFmtId="0" fontId="15" fillId="3" borderId="4" xfId="0" applyFont="1" applyFill="1" applyBorder="1"/>
    <xf numFmtId="0" fontId="16" fillId="0" borderId="0" xfId="0" applyFont="1" applyFill="1" applyBorder="1"/>
    <xf numFmtId="1" fontId="8" fillId="3" borderId="14" xfId="0" applyNumberFormat="1" applyFont="1" applyFill="1" applyBorder="1"/>
    <xf numFmtId="0" fontId="3" fillId="0" borderId="7" xfId="0" applyFont="1" applyBorder="1"/>
    <xf numFmtId="0" fontId="3" fillId="0" borderId="3" xfId="0" applyFont="1" applyBorder="1"/>
    <xf numFmtId="1" fontId="8" fillId="3" borderId="10" xfId="0" applyNumberFormat="1" applyFont="1" applyFill="1" applyBorder="1"/>
    <xf numFmtId="0" fontId="16" fillId="0" borderId="15" xfId="0" applyFont="1" applyBorder="1"/>
    <xf numFmtId="0" fontId="8" fillId="3" borderId="13" xfId="0" applyFont="1" applyFill="1" applyBorder="1" applyAlignment="1"/>
    <xf numFmtId="0" fontId="8" fillId="3" borderId="11" xfId="0" applyFont="1" applyFill="1" applyBorder="1" applyAlignment="1"/>
    <xf numFmtId="0" fontId="19" fillId="3" borderId="11" xfId="0" applyFont="1" applyFill="1" applyBorder="1" applyAlignment="1">
      <alignment horizontal="right"/>
    </xf>
    <xf numFmtId="165" fontId="3" fillId="0" borderId="15" xfId="0" applyNumberFormat="1" applyFont="1" applyBorder="1"/>
    <xf numFmtId="0" fontId="3" fillId="0" borderId="15" xfId="0" applyFont="1" applyBorder="1"/>
    <xf numFmtId="165" fontId="3" fillId="0" borderId="18" xfId="0" applyNumberFormat="1" applyFont="1" applyBorder="1"/>
    <xf numFmtId="0" fontId="3" fillId="0" borderId="18" xfId="0" applyNumberFormat="1" applyFont="1" applyBorder="1"/>
    <xf numFmtId="0" fontId="3" fillId="0" borderId="18" xfId="0" applyFont="1" applyBorder="1"/>
    <xf numFmtId="0" fontId="3" fillId="3" borderId="11" xfId="0" applyFont="1" applyFill="1" applyBorder="1" applyAlignment="1">
      <alignment horizontal="center"/>
    </xf>
    <xf numFmtId="0" fontId="2" fillId="3" borderId="11" xfId="0" applyFont="1" applyFill="1" applyBorder="1" applyAlignment="1"/>
    <xf numFmtId="0" fontId="3" fillId="5" borderId="18" xfId="0" applyFont="1" applyFill="1" applyBorder="1"/>
    <xf numFmtId="0" fontId="3" fillId="0" borderId="0" xfId="0" applyFont="1" applyBorder="1"/>
    <xf numFmtId="0" fontId="3" fillId="0" borderId="0" xfId="0" applyNumberFormat="1" applyFont="1" applyFill="1" applyBorder="1"/>
    <xf numFmtId="165" fontId="3" fillId="0" borderId="0" xfId="0" applyNumberFormat="1" applyFont="1" applyFill="1" applyBorder="1"/>
    <xf numFmtId="0" fontId="3" fillId="0" borderId="7" xfId="0" applyNumberFormat="1" applyFont="1" applyBorder="1"/>
    <xf numFmtId="0" fontId="2" fillId="0" borderId="0" xfId="0" applyFont="1" applyFill="1" applyBorder="1" applyAlignment="1">
      <alignment vertical="center"/>
    </xf>
    <xf numFmtId="0" fontId="3" fillId="5" borderId="0" xfId="0" applyFont="1" applyFill="1" applyBorder="1"/>
    <xf numFmtId="1" fontId="8" fillId="3" borderId="2" xfId="0" applyNumberFormat="1" applyFont="1" applyFill="1" applyBorder="1"/>
    <xf numFmtId="1" fontId="2" fillId="3" borderId="6" xfId="0" applyNumberFormat="1" applyFont="1" applyFill="1" applyBorder="1"/>
    <xf numFmtId="1" fontId="3" fillId="0" borderId="1" xfId="0" applyNumberFormat="1" applyFont="1" applyBorder="1"/>
    <xf numFmtId="1" fontId="3" fillId="0" borderId="7" xfId="0" applyNumberFormat="1" applyFont="1" applyBorder="1"/>
    <xf numFmtId="1" fontId="3" fillId="0" borderId="3" xfId="0" applyNumberFormat="1" applyFont="1" applyBorder="1"/>
    <xf numFmtId="0" fontId="2" fillId="2" borderId="17" xfId="0" applyFont="1" applyFill="1" applyBorder="1" applyAlignment="1">
      <alignment vertical="center"/>
    </xf>
    <xf numFmtId="0" fontId="8" fillId="3" borderId="16" xfId="0" applyFont="1" applyFill="1" applyBorder="1" applyAlignment="1"/>
    <xf numFmtId="0" fontId="8" fillId="3" borderId="8" xfId="0" applyFont="1" applyFill="1" applyBorder="1" applyAlignment="1"/>
    <xf numFmtId="0" fontId="8" fillId="3" borderId="9" xfId="0" applyFont="1" applyFill="1" applyBorder="1" applyAlignment="1"/>
    <xf numFmtId="0" fontId="3" fillId="4" borderId="11" xfId="0" applyFont="1" applyFill="1" applyBorder="1" applyAlignment="1">
      <alignment horizontal="center"/>
    </xf>
    <xf numFmtId="9" fontId="3" fillId="6" borderId="18" xfId="0" applyNumberFormat="1" applyFont="1" applyFill="1" applyBorder="1"/>
    <xf numFmtId="165" fontId="3" fillId="0" borderId="20" xfId="0" applyNumberFormat="1" applyFont="1" applyBorder="1"/>
    <xf numFmtId="9" fontId="3" fillId="6" borderId="20" xfId="0" applyNumberFormat="1" applyFont="1" applyFill="1" applyBorder="1"/>
    <xf numFmtId="1" fontId="2" fillId="2" borderId="3" xfId="0" applyNumberFormat="1" applyFont="1" applyFill="1" applyBorder="1" applyAlignment="1">
      <alignment vertical="center"/>
    </xf>
    <xf numFmtId="0" fontId="3" fillId="0" borderId="8" xfId="0" applyFont="1" applyBorder="1"/>
    <xf numFmtId="0" fontId="16" fillId="0" borderId="0" xfId="0" applyFont="1" applyBorder="1"/>
    <xf numFmtId="1" fontId="16" fillId="0" borderId="22" xfId="0" applyNumberFormat="1" applyFont="1" applyBorder="1"/>
    <xf numFmtId="1" fontId="16" fillId="0" borderId="23" xfId="0" applyNumberFormat="1" applyFont="1" applyBorder="1"/>
    <xf numFmtId="1" fontId="16" fillId="0" borderId="25" xfId="0" applyNumberFormat="1" applyFont="1" applyBorder="1"/>
    <xf numFmtId="0" fontId="3" fillId="0" borderId="26" xfId="0" applyFont="1" applyFill="1" applyBorder="1"/>
    <xf numFmtId="165" fontId="3" fillId="0" borderId="0" xfId="0" applyNumberFormat="1" applyFont="1" applyBorder="1"/>
    <xf numFmtId="0" fontId="3" fillId="0" borderId="0" xfId="0" applyNumberFormat="1" applyFont="1" applyBorder="1"/>
    <xf numFmtId="9" fontId="3" fillId="6" borderId="0" xfId="0" applyNumberFormat="1" applyFont="1" applyFill="1" applyBorder="1"/>
    <xf numFmtId="0" fontId="3" fillId="0" borderId="27" xfId="0" applyFont="1" applyBorder="1"/>
    <xf numFmtId="0" fontId="3" fillId="0" borderId="26" xfId="0" applyNumberFormat="1" applyFont="1" applyBorder="1"/>
    <xf numFmtId="0" fontId="3" fillId="0" borderId="3" xfId="0" applyNumberFormat="1" applyFont="1" applyBorder="1"/>
    <xf numFmtId="0" fontId="20" fillId="0" borderId="26" xfId="0" applyNumberFormat="1" applyFont="1" applyBorder="1"/>
    <xf numFmtId="0" fontId="20" fillId="0" borderId="7" xfId="0" applyNumberFormat="1" applyFont="1" applyBorder="1"/>
    <xf numFmtId="0" fontId="3" fillId="0" borderId="26" xfId="0" applyFont="1" applyBorder="1"/>
    <xf numFmtId="0" fontId="3" fillId="5" borderId="15" xfId="0" applyFont="1" applyFill="1" applyBorder="1"/>
    <xf numFmtId="9" fontId="3" fillId="6" borderId="15" xfId="0" applyNumberFormat="1" applyFont="1" applyFill="1" applyBorder="1"/>
    <xf numFmtId="0" fontId="3" fillId="0" borderId="5" xfId="0" applyFont="1" applyBorder="1"/>
    <xf numFmtId="0" fontId="0" fillId="0" borderId="5" xfId="0" applyBorder="1"/>
    <xf numFmtId="1" fontId="3" fillId="0" borderId="5" xfId="0" applyNumberFormat="1" applyFont="1" applyBorder="1"/>
    <xf numFmtId="1" fontId="8" fillId="3" borderId="9" xfId="0" applyNumberFormat="1" applyFont="1" applyFill="1" applyBorder="1"/>
    <xf numFmtId="0" fontId="9" fillId="2" borderId="2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/>
    </xf>
    <xf numFmtId="1" fontId="16" fillId="0" borderId="24" xfId="0" applyNumberFormat="1" applyFont="1" applyBorder="1" applyAlignment="1">
      <alignment horizontal="left"/>
    </xf>
    <xf numFmtId="1" fontId="16" fillId="0" borderId="18" xfId="0" applyNumberFormat="1" applyFont="1" applyBorder="1" applyAlignment="1">
      <alignment horizontal="left"/>
    </xf>
    <xf numFmtId="1" fontId="16" fillId="0" borderId="19" xfId="0" applyNumberFormat="1" applyFont="1" applyBorder="1" applyAlignment="1">
      <alignment horizontal="left"/>
    </xf>
    <xf numFmtId="0" fontId="15" fillId="3" borderId="4" xfId="0" applyFont="1" applyFill="1" applyBorder="1" applyAlignment="1">
      <alignment horizontal="left"/>
    </xf>
    <xf numFmtId="0" fontId="15" fillId="3" borderId="5" xfId="0" applyFont="1" applyFill="1" applyBorder="1" applyAlignment="1">
      <alignment horizontal="left"/>
    </xf>
    <xf numFmtId="0" fontId="2" fillId="2" borderId="16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16" fillId="0" borderId="21" xfId="0" applyFont="1" applyBorder="1" applyAlignment="1">
      <alignment horizontal="left"/>
    </xf>
    <xf numFmtId="0" fontId="16" fillId="0" borderId="12" xfId="0" applyFont="1" applyBorder="1" applyAlignment="1">
      <alignment horizontal="left"/>
    </xf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68"/>
  <sheetViews>
    <sheetView tabSelected="1" topLeftCell="A37" zoomScale="80" zoomScaleNormal="80" workbookViewId="0">
      <selection activeCell="P57" sqref="P57"/>
    </sheetView>
  </sheetViews>
  <sheetFormatPr baseColWidth="10" defaultRowHeight="12.75" x14ac:dyDescent="0.2"/>
  <cols>
    <col min="1" max="1" width="54.42578125" customWidth="1"/>
    <col min="2" max="3" width="11.140625" customWidth="1"/>
    <col min="4" max="5" width="12.28515625" customWidth="1"/>
    <col min="6" max="6" width="7.140625" customWidth="1"/>
    <col min="7" max="8" width="12.28515625" customWidth="1"/>
    <col min="9" max="9" width="8.85546875" customWidth="1"/>
    <col min="10" max="10" width="0.85546875" customWidth="1"/>
    <col min="11" max="11" width="13.5703125" customWidth="1"/>
    <col min="12" max="256" width="8.85546875" customWidth="1"/>
  </cols>
  <sheetData>
    <row r="1" spans="1:11" ht="21" thickBot="1" x14ac:dyDescent="0.25">
      <c r="A1" s="74" t="s">
        <v>95</v>
      </c>
      <c r="B1" s="82" t="s">
        <v>66</v>
      </c>
      <c r="C1" s="83"/>
      <c r="D1" s="83"/>
      <c r="E1" s="83"/>
      <c r="F1" s="83"/>
      <c r="G1" s="83"/>
      <c r="H1" s="83"/>
      <c r="I1" s="84"/>
      <c r="J1" s="53"/>
      <c r="K1" s="75" t="s">
        <v>46</v>
      </c>
    </row>
    <row r="2" spans="1:11" ht="13.5" thickBot="1" x14ac:dyDescent="0.25">
      <c r="A2" s="3">
        <v>1</v>
      </c>
      <c r="B2" s="85"/>
      <c r="C2" s="86"/>
      <c r="D2" s="86"/>
      <c r="E2" s="86"/>
      <c r="F2" s="86"/>
      <c r="G2" s="86"/>
      <c r="H2" s="86"/>
      <c r="I2" s="87"/>
      <c r="J2" s="33"/>
      <c r="K2" s="76"/>
    </row>
    <row r="3" spans="1:11" ht="18.75" thickBot="1" x14ac:dyDescent="0.25">
      <c r="A3" s="8" t="s">
        <v>96</v>
      </c>
      <c r="B3" s="4"/>
      <c r="C3" s="4"/>
      <c r="D3" s="5"/>
      <c r="E3" s="4"/>
      <c r="F3" s="4"/>
      <c r="G3" s="6"/>
      <c r="H3" s="6"/>
      <c r="I3" s="7"/>
      <c r="J3" s="33"/>
      <c r="K3" s="9"/>
    </row>
    <row r="4" spans="1:11" ht="13.5" thickBot="1" x14ac:dyDescent="0.25">
      <c r="A4" s="10" t="s">
        <v>42</v>
      </c>
      <c r="B4" s="4"/>
      <c r="C4" s="4"/>
      <c r="D4" s="5"/>
      <c r="E4" s="4"/>
      <c r="F4" s="4"/>
      <c r="G4" s="6"/>
      <c r="H4" s="6"/>
      <c r="I4" s="7"/>
      <c r="J4" s="33"/>
      <c r="K4" s="11" t="s">
        <v>45</v>
      </c>
    </row>
    <row r="5" spans="1:11" ht="21" thickBot="1" x14ac:dyDescent="0.35">
      <c r="A5" s="15" t="s">
        <v>48</v>
      </c>
      <c r="B5" s="12"/>
      <c r="C5" s="12"/>
      <c r="D5" s="12"/>
      <c r="E5" s="12"/>
      <c r="F5" s="12"/>
      <c r="G5" s="13"/>
      <c r="H5" s="12" t="s">
        <v>43</v>
      </c>
      <c r="I5" s="12"/>
      <c r="J5" s="14"/>
      <c r="K5" s="2"/>
    </row>
    <row r="6" spans="1:11" ht="16.5" thickBot="1" x14ac:dyDescent="0.3">
      <c r="A6" s="45" t="s">
        <v>44</v>
      </c>
      <c r="B6" s="46"/>
      <c r="C6" s="46"/>
      <c r="D6" s="46"/>
      <c r="E6" s="46"/>
      <c r="F6" s="46"/>
      <c r="G6" s="46"/>
      <c r="H6" s="46"/>
      <c r="I6" s="47"/>
      <c r="J6" s="16"/>
      <c r="K6" s="39">
        <f>SUM(K7:K15)</f>
        <v>130</v>
      </c>
    </row>
    <row r="7" spans="1:11" ht="15" x14ac:dyDescent="0.2">
      <c r="A7" s="88" t="str">
        <f>A18</f>
        <v>Projektmanagement</v>
      </c>
      <c r="B7" s="89"/>
      <c r="C7" s="89"/>
      <c r="D7" s="89"/>
      <c r="E7" s="89"/>
      <c r="F7" s="89"/>
      <c r="G7" s="89"/>
      <c r="H7" s="89"/>
      <c r="I7" s="89"/>
      <c r="J7" s="54"/>
      <c r="K7" s="55">
        <v>10</v>
      </c>
    </row>
    <row r="8" spans="1:11" ht="15" x14ac:dyDescent="0.2">
      <c r="A8" s="88" t="str">
        <f>A24</f>
        <v>Architektur</v>
      </c>
      <c r="B8" s="89"/>
      <c r="C8" s="89"/>
      <c r="D8" s="89"/>
      <c r="E8" s="89"/>
      <c r="F8" s="89"/>
      <c r="G8" s="89"/>
      <c r="H8" s="89"/>
      <c r="I8" s="89"/>
      <c r="J8" s="54"/>
      <c r="K8" s="56">
        <v>12</v>
      </c>
    </row>
    <row r="9" spans="1:11" ht="15" x14ac:dyDescent="0.2">
      <c r="A9" s="88" t="str">
        <f>A29</f>
        <v>Use-Cases</v>
      </c>
      <c r="B9" s="89"/>
      <c r="C9" s="89"/>
      <c r="D9" s="89"/>
      <c r="E9" s="89"/>
      <c r="F9" s="89"/>
      <c r="G9" s="89"/>
      <c r="H9" s="89"/>
      <c r="I9" s="89"/>
      <c r="J9" s="54"/>
      <c r="K9" s="55">
        <v>14</v>
      </c>
    </row>
    <row r="10" spans="1:11" ht="15" x14ac:dyDescent="0.2">
      <c r="A10" s="88" t="str">
        <f>A36</f>
        <v>Infrastruktur</v>
      </c>
      <c r="B10" s="89"/>
      <c r="C10" s="89"/>
      <c r="D10" s="89"/>
      <c r="E10" s="89"/>
      <c r="F10" s="89"/>
      <c r="G10" s="89"/>
      <c r="H10" s="89"/>
      <c r="I10" s="89"/>
      <c r="J10" s="54"/>
      <c r="K10" s="55">
        <v>10</v>
      </c>
    </row>
    <row r="11" spans="1:11" ht="15" x14ac:dyDescent="0.2">
      <c r="A11" s="88" t="str">
        <f>A40</f>
        <v>Entwicklung Software-Funktionen</v>
      </c>
      <c r="B11" s="89"/>
      <c r="C11" s="89"/>
      <c r="D11" s="89"/>
      <c r="E11" s="89"/>
      <c r="F11" s="89"/>
      <c r="G11" s="89"/>
      <c r="H11" s="89"/>
      <c r="I11" s="89"/>
      <c r="J11" s="54"/>
      <c r="K11" s="55">
        <v>54</v>
      </c>
    </row>
    <row r="12" spans="1:11" ht="15" x14ac:dyDescent="0.2">
      <c r="A12" s="88"/>
      <c r="B12" s="89"/>
      <c r="C12" s="89"/>
      <c r="D12" s="89"/>
      <c r="E12" s="89"/>
      <c r="F12" s="89"/>
      <c r="G12" s="89"/>
      <c r="H12" s="89"/>
      <c r="I12" s="89"/>
      <c r="J12" s="54"/>
      <c r="K12" s="55"/>
    </row>
    <row r="13" spans="1:11" ht="15" x14ac:dyDescent="0.2">
      <c r="A13" s="88" t="str">
        <f>A52</f>
        <v>Integrationstest (bei 2 Entwicklungszyklen)</v>
      </c>
      <c r="B13" s="89"/>
      <c r="C13" s="89"/>
      <c r="D13" s="89"/>
      <c r="E13" s="89"/>
      <c r="F13" s="89"/>
      <c r="G13" s="89"/>
      <c r="H13" s="89"/>
      <c r="I13" s="89"/>
      <c r="J13" s="54"/>
      <c r="K13" s="55">
        <v>10</v>
      </c>
    </row>
    <row r="14" spans="1:11" ht="15" x14ac:dyDescent="0.2">
      <c r="A14" s="88" t="str">
        <f>A55</f>
        <v>Systemtest</v>
      </c>
      <c r="B14" s="89"/>
      <c r="C14" s="89"/>
      <c r="D14" s="89"/>
      <c r="E14" s="89"/>
      <c r="F14" s="89"/>
      <c r="G14" s="89"/>
      <c r="H14" s="89"/>
      <c r="I14" s="89"/>
      <c r="J14" s="54"/>
      <c r="K14" s="55">
        <v>10</v>
      </c>
    </row>
    <row r="15" spans="1:11" ht="15.75" thickBot="1" x14ac:dyDescent="0.25">
      <c r="A15" s="77" t="str">
        <f>A63</f>
        <v>Handbücher &amp; Lieferdokumentation</v>
      </c>
      <c r="B15" s="78"/>
      <c r="C15" s="78"/>
      <c r="D15" s="78"/>
      <c r="E15" s="78"/>
      <c r="F15" s="78"/>
      <c r="G15" s="78"/>
      <c r="H15" s="78"/>
      <c r="I15" s="79"/>
      <c r="J15" s="21"/>
      <c r="K15" s="57">
        <v>10</v>
      </c>
    </row>
    <row r="16" spans="1:11" ht="30" customHeight="1" thickBot="1" x14ac:dyDescent="0.25">
      <c r="A16" s="70"/>
      <c r="B16" s="70"/>
      <c r="C16" s="70"/>
      <c r="D16" s="70"/>
      <c r="E16" s="70"/>
      <c r="F16" s="70"/>
      <c r="G16" s="70"/>
      <c r="H16" s="70"/>
      <c r="I16" s="71"/>
      <c r="J16" s="70"/>
      <c r="K16" s="72"/>
    </row>
    <row r="17" spans="1:11" ht="21" thickBot="1" x14ac:dyDescent="0.35">
      <c r="A17" s="80" t="s">
        <v>49</v>
      </c>
      <c r="B17" s="81"/>
      <c r="C17" s="81"/>
      <c r="D17" s="81"/>
      <c r="E17" s="81"/>
      <c r="F17" s="81"/>
      <c r="G17" s="81"/>
      <c r="H17" s="81"/>
      <c r="I17" s="81"/>
      <c r="J17" s="14"/>
      <c r="K17" s="40"/>
    </row>
    <row r="18" spans="1:11" ht="16.5" thickBot="1" x14ac:dyDescent="0.3">
      <c r="A18" s="22" t="s">
        <v>3</v>
      </c>
      <c r="B18" s="30" t="s">
        <v>58</v>
      </c>
      <c r="C18" s="30" t="s">
        <v>56</v>
      </c>
      <c r="D18" s="30" t="s">
        <v>55</v>
      </c>
      <c r="E18" s="30" t="s">
        <v>57</v>
      </c>
      <c r="F18" s="31"/>
      <c r="G18" s="30" t="s">
        <v>60</v>
      </c>
      <c r="H18" s="30" t="s">
        <v>61</v>
      </c>
      <c r="I18" s="30" t="s">
        <v>94</v>
      </c>
      <c r="J18" s="33"/>
      <c r="K18" s="20">
        <f>SUM(K19:K23)</f>
        <v>10</v>
      </c>
    </row>
    <row r="19" spans="1:11" x14ac:dyDescent="0.2">
      <c r="A19" s="58" t="s">
        <v>65</v>
      </c>
      <c r="B19" s="59"/>
      <c r="C19" s="60"/>
      <c r="D19" s="60"/>
      <c r="E19" s="60"/>
      <c r="F19" s="38"/>
      <c r="G19" s="33"/>
      <c r="H19" s="33"/>
      <c r="I19" s="61"/>
      <c r="J19" s="33"/>
      <c r="K19" s="41">
        <v>5</v>
      </c>
    </row>
    <row r="20" spans="1:11" x14ac:dyDescent="0.2">
      <c r="A20" s="18" t="s">
        <v>59</v>
      </c>
      <c r="B20" s="59"/>
      <c r="C20" s="60"/>
      <c r="D20" s="60"/>
      <c r="E20" s="60"/>
      <c r="F20" s="38"/>
      <c r="G20" s="38"/>
      <c r="H20" s="38"/>
      <c r="I20" s="61"/>
      <c r="J20" s="33"/>
      <c r="K20" s="42">
        <v>5</v>
      </c>
    </row>
    <row r="21" spans="1:11" x14ac:dyDescent="0.2">
      <c r="A21" s="18"/>
      <c r="B21" s="59"/>
      <c r="C21" s="60"/>
      <c r="D21" s="60"/>
      <c r="E21" s="60"/>
      <c r="F21" s="38"/>
      <c r="G21" s="38"/>
      <c r="H21" s="38"/>
      <c r="I21" s="61"/>
      <c r="J21" s="33"/>
      <c r="K21" s="42">
        <f>(B21*C21*D21*E21)*(1+I21)</f>
        <v>0</v>
      </c>
    </row>
    <row r="22" spans="1:11" x14ac:dyDescent="0.2">
      <c r="A22" s="18"/>
      <c r="B22" s="59"/>
      <c r="C22" s="60"/>
      <c r="D22" s="60"/>
      <c r="E22" s="60"/>
      <c r="F22" s="38"/>
      <c r="G22" s="38"/>
      <c r="H22" s="38"/>
      <c r="I22" s="61"/>
      <c r="J22" s="33"/>
      <c r="K22" s="42">
        <f>(B22*C22*D22*E22)*(1+I22)</f>
        <v>0</v>
      </c>
    </row>
    <row r="23" spans="1:11" ht="13.5" thickBot="1" x14ac:dyDescent="0.25">
      <c r="A23" s="62"/>
      <c r="B23" s="27"/>
      <c r="C23" s="28"/>
      <c r="D23" s="32"/>
      <c r="E23" s="32"/>
      <c r="F23" s="32"/>
      <c r="G23" s="29"/>
      <c r="H23" s="29"/>
      <c r="I23" s="49"/>
      <c r="J23" s="33"/>
      <c r="K23" s="43">
        <f>(B23*C23*G23*H23)*(1+I23)</f>
        <v>0</v>
      </c>
    </row>
    <row r="24" spans="1:11" ht="16.5" thickBot="1" x14ac:dyDescent="0.3">
      <c r="A24" s="22" t="s">
        <v>12</v>
      </c>
      <c r="B24" s="30" t="s">
        <v>58</v>
      </c>
      <c r="C24" s="30" t="s">
        <v>56</v>
      </c>
      <c r="D24" s="30" t="s">
        <v>6</v>
      </c>
      <c r="E24" s="30" t="s">
        <v>7</v>
      </c>
      <c r="F24" s="23"/>
      <c r="G24" s="30" t="s">
        <v>55</v>
      </c>
      <c r="H24" s="30" t="s">
        <v>57</v>
      </c>
      <c r="I24" s="48" t="s">
        <v>94</v>
      </c>
      <c r="J24" s="54"/>
      <c r="K24" s="17">
        <f>SUM(K25:K28)</f>
        <v>12</v>
      </c>
    </row>
    <row r="25" spans="1:11" x14ac:dyDescent="0.2">
      <c r="A25" s="58" t="s">
        <v>50</v>
      </c>
      <c r="B25" s="35"/>
      <c r="C25" s="34"/>
      <c r="D25" s="38"/>
      <c r="E25" s="38"/>
      <c r="F25" s="38"/>
      <c r="G25" s="33"/>
      <c r="H25" s="33"/>
      <c r="I25" s="61"/>
      <c r="J25" s="33"/>
      <c r="K25" s="41">
        <v>3</v>
      </c>
    </row>
    <row r="26" spans="1:11" s="1" customFormat="1" x14ac:dyDescent="0.2">
      <c r="A26" s="18" t="s">
        <v>90</v>
      </c>
      <c r="B26" s="59"/>
      <c r="C26" s="38"/>
      <c r="D26" s="59"/>
      <c r="E26" s="59"/>
      <c r="F26" s="38"/>
      <c r="G26" s="38"/>
      <c r="H26" s="38"/>
      <c r="I26" s="61"/>
      <c r="J26" s="33"/>
      <c r="K26" s="42">
        <v>5</v>
      </c>
    </row>
    <row r="27" spans="1:11" s="1" customFormat="1" x14ac:dyDescent="0.2">
      <c r="A27" s="18" t="s">
        <v>92</v>
      </c>
      <c r="B27" s="59"/>
      <c r="C27" s="38"/>
      <c r="D27" s="59"/>
      <c r="E27" s="59"/>
      <c r="F27" s="38"/>
      <c r="G27" s="38"/>
      <c r="H27" s="38"/>
      <c r="I27" s="61"/>
      <c r="J27" s="33"/>
      <c r="K27" s="42">
        <v>2</v>
      </c>
    </row>
    <row r="28" spans="1:11" s="1" customFormat="1" ht="13.5" thickBot="1" x14ac:dyDescent="0.25">
      <c r="A28" s="18" t="s">
        <v>91</v>
      </c>
      <c r="B28" s="59"/>
      <c r="C28" s="38"/>
      <c r="D28" s="59"/>
      <c r="E28" s="59"/>
      <c r="F28" s="38"/>
      <c r="G28" s="38"/>
      <c r="H28" s="38"/>
      <c r="I28" s="61"/>
      <c r="J28" s="33"/>
      <c r="K28" s="42">
        <v>2</v>
      </c>
    </row>
    <row r="29" spans="1:11" ht="16.5" thickBot="1" x14ac:dyDescent="0.3">
      <c r="A29" s="22" t="s">
        <v>0</v>
      </c>
      <c r="B29" s="30" t="s">
        <v>89</v>
      </c>
      <c r="C29" s="30" t="s">
        <v>56</v>
      </c>
      <c r="D29" s="23"/>
      <c r="E29" s="23"/>
      <c r="F29" s="23" t="s">
        <v>53</v>
      </c>
      <c r="G29" s="23"/>
      <c r="H29" s="24" t="s">
        <v>54</v>
      </c>
      <c r="I29" s="48" t="s">
        <v>94</v>
      </c>
      <c r="J29" s="54"/>
      <c r="K29" s="20">
        <f>SUM(K30:K35)</f>
        <v>14</v>
      </c>
    </row>
    <row r="30" spans="1:11" x14ac:dyDescent="0.2">
      <c r="A30" s="58" t="s">
        <v>14</v>
      </c>
      <c r="B30" s="59"/>
      <c r="C30" s="33"/>
      <c r="D30" s="38"/>
      <c r="E30" s="38"/>
      <c r="F30" s="38"/>
      <c r="G30" s="38"/>
      <c r="H30" s="38"/>
      <c r="I30" s="61"/>
      <c r="J30" s="33"/>
      <c r="K30" s="41">
        <v>2</v>
      </c>
    </row>
    <row r="31" spans="1:11" x14ac:dyDescent="0.2">
      <c r="A31" s="18" t="s">
        <v>15</v>
      </c>
      <c r="B31" s="59"/>
      <c r="C31" s="33"/>
      <c r="D31" s="38"/>
      <c r="E31" s="38"/>
      <c r="F31" s="38"/>
      <c r="G31" s="38"/>
      <c r="H31" s="38"/>
      <c r="I31" s="61"/>
      <c r="J31" s="33"/>
      <c r="K31" s="42">
        <v>2</v>
      </c>
    </row>
    <row r="32" spans="1:11" x14ac:dyDescent="0.2">
      <c r="A32" s="18" t="s">
        <v>16</v>
      </c>
      <c r="B32" s="59"/>
      <c r="C32" s="33"/>
      <c r="D32" s="38"/>
      <c r="E32" s="38"/>
      <c r="F32" s="38"/>
      <c r="G32" s="38"/>
      <c r="H32" s="38"/>
      <c r="I32" s="61"/>
      <c r="J32" s="33"/>
      <c r="K32" s="42">
        <v>4</v>
      </c>
    </row>
    <row r="33" spans="1:11" x14ac:dyDescent="0.2">
      <c r="A33" s="18" t="s">
        <v>17</v>
      </c>
      <c r="B33" s="59"/>
      <c r="C33" s="33"/>
      <c r="D33" s="38"/>
      <c r="E33" s="38"/>
      <c r="F33" s="38"/>
      <c r="G33" s="38"/>
      <c r="H33" s="38"/>
      <c r="I33" s="61"/>
      <c r="J33" s="33"/>
      <c r="K33" s="42">
        <v>4</v>
      </c>
    </row>
    <row r="34" spans="1:11" x14ac:dyDescent="0.2">
      <c r="A34" s="18" t="s">
        <v>18</v>
      </c>
      <c r="B34" s="59"/>
      <c r="C34" s="33"/>
      <c r="D34" s="38"/>
      <c r="E34" s="38"/>
      <c r="F34" s="38"/>
      <c r="G34" s="38"/>
      <c r="H34" s="38"/>
      <c r="I34" s="61"/>
      <c r="J34" s="33"/>
      <c r="K34" s="42">
        <v>1</v>
      </c>
    </row>
    <row r="35" spans="1:11" ht="13.5" thickBot="1" x14ac:dyDescent="0.25">
      <c r="A35" s="19" t="s">
        <v>7</v>
      </c>
      <c r="B35" s="25"/>
      <c r="C35" s="26"/>
      <c r="D35" s="68"/>
      <c r="E35" s="68"/>
      <c r="F35" s="68"/>
      <c r="G35" s="68"/>
      <c r="H35" s="68"/>
      <c r="I35" s="69"/>
      <c r="J35" s="26"/>
      <c r="K35" s="43">
        <v>1</v>
      </c>
    </row>
    <row r="36" spans="1:11" ht="16.5" thickBot="1" x14ac:dyDescent="0.3">
      <c r="A36" s="22" t="s">
        <v>83</v>
      </c>
      <c r="B36" s="30" t="s">
        <v>22</v>
      </c>
      <c r="C36" s="30" t="s">
        <v>87</v>
      </c>
      <c r="D36" s="30" t="s">
        <v>88</v>
      </c>
      <c r="E36" s="30" t="s">
        <v>31</v>
      </c>
      <c r="F36" s="30"/>
      <c r="G36" s="30"/>
      <c r="H36" s="30"/>
      <c r="I36" s="48"/>
      <c r="J36" s="53"/>
      <c r="K36" s="73">
        <f>SUM(K37:K39)</f>
        <v>10</v>
      </c>
    </row>
    <row r="37" spans="1:11" x14ac:dyDescent="0.2">
      <c r="A37" s="63" t="s">
        <v>84</v>
      </c>
      <c r="B37" s="59"/>
      <c r="C37" s="59"/>
      <c r="D37" s="59"/>
      <c r="E37" s="59"/>
      <c r="F37" s="38"/>
      <c r="G37" s="38"/>
      <c r="H37" s="38"/>
      <c r="I37" s="61"/>
      <c r="J37" s="33"/>
      <c r="K37" s="41">
        <v>2</v>
      </c>
    </row>
    <row r="38" spans="1:11" x14ac:dyDescent="0.2">
      <c r="A38" s="36" t="s">
        <v>85</v>
      </c>
      <c r="B38" s="59"/>
      <c r="C38" s="59"/>
      <c r="D38" s="59"/>
      <c r="E38" s="59"/>
      <c r="F38" s="38"/>
      <c r="G38" s="38"/>
      <c r="H38" s="38"/>
      <c r="I38" s="61"/>
      <c r="J38" s="33"/>
      <c r="K38" s="42">
        <v>4</v>
      </c>
    </row>
    <row r="39" spans="1:11" ht="13.5" thickBot="1" x14ac:dyDescent="0.25">
      <c r="A39" s="64" t="s">
        <v>86</v>
      </c>
      <c r="B39" s="59"/>
      <c r="C39" s="59"/>
      <c r="D39" s="59"/>
      <c r="E39" s="59"/>
      <c r="F39" s="38"/>
      <c r="G39" s="38"/>
      <c r="H39" s="38"/>
      <c r="I39" s="61"/>
      <c r="J39" s="33"/>
      <c r="K39" s="43">
        <v>4</v>
      </c>
    </row>
    <row r="40" spans="1:11" ht="16.5" thickBot="1" x14ac:dyDescent="0.3">
      <c r="A40" s="22" t="s">
        <v>51</v>
      </c>
      <c r="B40" s="30" t="s">
        <v>4</v>
      </c>
      <c r="C40" s="30" t="s">
        <v>5</v>
      </c>
      <c r="D40" s="30" t="s">
        <v>6</v>
      </c>
      <c r="E40" s="30" t="s">
        <v>7</v>
      </c>
      <c r="F40" s="30" t="s">
        <v>71</v>
      </c>
      <c r="G40" s="30" t="s">
        <v>8</v>
      </c>
      <c r="H40" s="30" t="s">
        <v>9</v>
      </c>
      <c r="I40" s="48" t="s">
        <v>94</v>
      </c>
      <c r="J40" s="33"/>
      <c r="K40" s="20">
        <f>SUM(K41:K51)</f>
        <v>54</v>
      </c>
    </row>
    <row r="41" spans="1:11" x14ac:dyDescent="0.2">
      <c r="A41" s="65" t="s">
        <v>98</v>
      </c>
      <c r="B41" s="59"/>
      <c r="C41" s="59"/>
      <c r="D41" s="59"/>
      <c r="E41" s="59"/>
      <c r="F41" s="59"/>
      <c r="G41" s="59"/>
      <c r="H41" s="59"/>
      <c r="I41" s="61"/>
      <c r="J41" s="33"/>
      <c r="K41" s="41">
        <v>6</v>
      </c>
    </row>
    <row r="42" spans="1:11" x14ac:dyDescent="0.2">
      <c r="A42" s="66" t="s">
        <v>99</v>
      </c>
      <c r="B42" s="59"/>
      <c r="C42" s="59"/>
      <c r="D42" s="59"/>
      <c r="E42" s="59"/>
      <c r="F42" s="59"/>
      <c r="G42" s="59"/>
      <c r="H42" s="59"/>
      <c r="I42" s="61"/>
      <c r="J42" s="33"/>
      <c r="K42" s="42">
        <v>8</v>
      </c>
    </row>
    <row r="43" spans="1:11" x14ac:dyDescent="0.2">
      <c r="A43" s="66" t="s">
        <v>100</v>
      </c>
      <c r="B43" s="59"/>
      <c r="C43" s="59"/>
      <c r="D43" s="59"/>
      <c r="E43" s="59"/>
      <c r="F43" s="59"/>
      <c r="G43" s="59"/>
      <c r="H43" s="59"/>
      <c r="I43" s="61"/>
      <c r="J43" s="33"/>
      <c r="K43" s="42">
        <v>5</v>
      </c>
    </row>
    <row r="44" spans="1:11" x14ac:dyDescent="0.2">
      <c r="A44" s="66"/>
      <c r="B44" s="59"/>
      <c r="C44" s="59"/>
      <c r="D44" s="59"/>
      <c r="E44" s="59"/>
      <c r="F44" s="59"/>
      <c r="G44" s="59"/>
      <c r="H44" s="59"/>
      <c r="I44" s="61"/>
      <c r="J44" s="33"/>
      <c r="K44" s="42">
        <f t="shared" ref="K44:K51" si="0">SUM(B44:H44)*(1+I44)</f>
        <v>0</v>
      </c>
    </row>
    <row r="45" spans="1:11" x14ac:dyDescent="0.2">
      <c r="A45" s="66" t="s">
        <v>101</v>
      </c>
      <c r="B45" s="59"/>
      <c r="C45" s="59"/>
      <c r="D45" s="59"/>
      <c r="E45" s="59"/>
      <c r="F45" s="59"/>
      <c r="G45" s="59"/>
      <c r="H45" s="59"/>
      <c r="I45" s="61"/>
      <c r="J45" s="33"/>
      <c r="K45" s="42">
        <v>20</v>
      </c>
    </row>
    <row r="46" spans="1:11" x14ac:dyDescent="0.2">
      <c r="A46" s="66" t="s">
        <v>102</v>
      </c>
      <c r="B46" s="59"/>
      <c r="C46" s="59"/>
      <c r="D46" s="59"/>
      <c r="E46" s="59"/>
      <c r="F46" s="59"/>
      <c r="G46" s="59"/>
      <c r="H46" s="59"/>
      <c r="I46" s="61"/>
      <c r="J46" s="33"/>
      <c r="K46" s="42">
        <v>6</v>
      </c>
    </row>
    <row r="47" spans="1:11" x14ac:dyDescent="0.2">
      <c r="A47" s="66" t="s">
        <v>103</v>
      </c>
      <c r="B47" s="59"/>
      <c r="C47" s="59"/>
      <c r="D47" s="59"/>
      <c r="E47" s="59"/>
      <c r="F47" s="59"/>
      <c r="G47" s="59"/>
      <c r="H47" s="59"/>
      <c r="I47" s="61"/>
      <c r="J47" s="33"/>
      <c r="K47" s="42">
        <v>5</v>
      </c>
    </row>
    <row r="48" spans="1:11" x14ac:dyDescent="0.2">
      <c r="A48" s="66"/>
      <c r="B48" s="59"/>
      <c r="C48" s="59"/>
      <c r="D48" s="59"/>
      <c r="E48" s="59"/>
      <c r="F48" s="59"/>
      <c r="G48" s="59"/>
      <c r="H48" s="59"/>
      <c r="I48" s="61"/>
      <c r="J48" s="33"/>
      <c r="K48" s="42">
        <f t="shared" si="0"/>
        <v>0</v>
      </c>
    </row>
    <row r="49" spans="1:11" x14ac:dyDescent="0.2">
      <c r="A49" s="66" t="s">
        <v>97</v>
      </c>
      <c r="B49" s="59"/>
      <c r="C49" s="59"/>
      <c r="D49" s="59"/>
      <c r="E49" s="59"/>
      <c r="F49" s="59"/>
      <c r="G49" s="59"/>
      <c r="H49" s="59"/>
      <c r="I49" s="61"/>
      <c r="J49" s="33"/>
      <c r="K49" s="42">
        <v>4</v>
      </c>
    </row>
    <row r="50" spans="1:11" x14ac:dyDescent="0.2">
      <c r="A50" s="66"/>
      <c r="B50" s="59"/>
      <c r="C50" s="59"/>
      <c r="D50" s="59"/>
      <c r="E50" s="59"/>
      <c r="F50" s="59"/>
      <c r="G50" s="59"/>
      <c r="H50" s="59"/>
      <c r="I50" s="61"/>
      <c r="J50" s="33"/>
      <c r="K50" s="42">
        <f t="shared" si="0"/>
        <v>0</v>
      </c>
    </row>
    <row r="51" spans="1:11" ht="13.5" thickBot="1" x14ac:dyDescent="0.25">
      <c r="A51" s="66"/>
      <c r="B51" s="59"/>
      <c r="C51" s="59"/>
      <c r="D51" s="59"/>
      <c r="E51" s="59"/>
      <c r="F51" s="59"/>
      <c r="G51" s="59"/>
      <c r="H51" s="59"/>
      <c r="I51" s="61"/>
      <c r="J51" s="33"/>
      <c r="K51" s="42">
        <f t="shared" si="0"/>
        <v>0</v>
      </c>
    </row>
    <row r="52" spans="1:11" ht="16.5" thickBot="1" x14ac:dyDescent="0.3">
      <c r="A52" s="22" t="s">
        <v>10</v>
      </c>
      <c r="B52" s="30" t="s">
        <v>37</v>
      </c>
      <c r="C52" s="30" t="s">
        <v>30</v>
      </c>
      <c r="D52" s="30" t="s">
        <v>31</v>
      </c>
      <c r="E52" s="30" t="s">
        <v>32</v>
      </c>
      <c r="F52" s="30"/>
      <c r="G52" s="30"/>
      <c r="H52" s="30"/>
      <c r="I52" s="48" t="s">
        <v>94</v>
      </c>
      <c r="J52" s="33"/>
      <c r="K52" s="20">
        <f>SUM(K53:K54)</f>
        <v>5</v>
      </c>
    </row>
    <row r="53" spans="1:11" x14ac:dyDescent="0.2">
      <c r="A53" s="67" t="s">
        <v>38</v>
      </c>
      <c r="B53" s="33"/>
      <c r="C53" s="33"/>
      <c r="D53" s="33"/>
      <c r="E53" s="33"/>
      <c r="F53" s="38"/>
      <c r="G53" s="38"/>
      <c r="H53" s="38"/>
      <c r="I53" s="61"/>
      <c r="J53" s="33"/>
      <c r="K53" s="41">
        <v>3</v>
      </c>
    </row>
    <row r="54" spans="1:11" ht="13.5" thickBot="1" x14ac:dyDescent="0.25">
      <c r="A54" s="19" t="s">
        <v>39</v>
      </c>
      <c r="B54" s="33"/>
      <c r="C54" s="33"/>
      <c r="D54" s="33"/>
      <c r="E54" s="33"/>
      <c r="F54" s="38"/>
      <c r="G54" s="38"/>
      <c r="H54" s="38"/>
      <c r="I54" s="61"/>
      <c r="J54" s="33"/>
      <c r="K54" s="43">
        <v>2</v>
      </c>
    </row>
    <row r="55" spans="1:11" ht="16.5" thickBot="1" x14ac:dyDescent="0.3">
      <c r="A55" s="22" t="s">
        <v>1</v>
      </c>
      <c r="B55" s="30" t="s">
        <v>29</v>
      </c>
      <c r="C55" s="30" t="s">
        <v>6</v>
      </c>
      <c r="D55" s="30" t="s">
        <v>7</v>
      </c>
      <c r="E55" s="30" t="s">
        <v>30</v>
      </c>
      <c r="F55" s="30" t="s">
        <v>31</v>
      </c>
      <c r="G55" s="30" t="s">
        <v>32</v>
      </c>
      <c r="H55" s="30" t="s">
        <v>33</v>
      </c>
      <c r="I55" s="48" t="s">
        <v>94</v>
      </c>
      <c r="J55" s="33"/>
      <c r="K55" s="17">
        <f>SUM(K56:K62)</f>
        <v>6</v>
      </c>
    </row>
    <row r="56" spans="1:11" x14ac:dyDescent="0.2">
      <c r="A56" s="67" t="s">
        <v>23</v>
      </c>
      <c r="B56" s="59"/>
      <c r="C56" s="59"/>
      <c r="D56" s="59"/>
      <c r="E56" s="59"/>
      <c r="F56" s="59"/>
      <c r="G56" s="59"/>
      <c r="H56" s="59"/>
      <c r="I56" s="61"/>
      <c r="J56" s="33"/>
      <c r="K56" s="41">
        <v>4</v>
      </c>
    </row>
    <row r="57" spans="1:11" s="1" customFormat="1" x14ac:dyDescent="0.2">
      <c r="A57" s="18" t="s">
        <v>24</v>
      </c>
      <c r="B57" s="59"/>
      <c r="C57" s="59"/>
      <c r="D57" s="59"/>
      <c r="E57" s="59"/>
      <c r="F57" s="59"/>
      <c r="G57" s="59"/>
      <c r="H57" s="59"/>
      <c r="I57" s="61"/>
      <c r="J57" s="33"/>
      <c r="K57" s="42">
        <v>2</v>
      </c>
    </row>
    <row r="58" spans="1:11" s="1" customFormat="1" x14ac:dyDescent="0.2">
      <c r="A58" s="18"/>
      <c r="B58" s="59"/>
      <c r="C58" s="59"/>
      <c r="D58" s="59"/>
      <c r="E58" s="59"/>
      <c r="F58" s="59"/>
      <c r="G58" s="59"/>
      <c r="H58" s="59"/>
      <c r="I58" s="61"/>
      <c r="J58" s="33"/>
      <c r="K58" s="42">
        <f t="shared" ref="K58:K62" si="1">SUM(B58:H58)*(1+I58)</f>
        <v>0</v>
      </c>
    </row>
    <row r="59" spans="1:11" x14ac:dyDescent="0.2">
      <c r="A59" s="18"/>
      <c r="B59" s="59"/>
      <c r="C59" s="59"/>
      <c r="D59" s="59"/>
      <c r="E59" s="59"/>
      <c r="F59" s="59"/>
      <c r="G59" s="59"/>
      <c r="H59" s="59"/>
      <c r="I59" s="61"/>
      <c r="J59" s="33"/>
      <c r="K59" s="42">
        <f t="shared" si="1"/>
        <v>0</v>
      </c>
    </row>
    <row r="60" spans="1:11" x14ac:dyDescent="0.2">
      <c r="A60" s="18"/>
      <c r="B60" s="59"/>
      <c r="C60" s="59"/>
      <c r="D60" s="59"/>
      <c r="E60" s="59"/>
      <c r="F60" s="59"/>
      <c r="G60" s="59"/>
      <c r="H60" s="59"/>
      <c r="I60" s="61"/>
      <c r="J60" s="33"/>
      <c r="K60" s="42">
        <f t="shared" si="1"/>
        <v>0</v>
      </c>
    </row>
    <row r="61" spans="1:11" x14ac:dyDescent="0.2">
      <c r="A61" s="67"/>
      <c r="B61" s="50"/>
      <c r="C61" s="50"/>
      <c r="D61" s="50"/>
      <c r="E61" s="50"/>
      <c r="F61" s="50"/>
      <c r="G61" s="50"/>
      <c r="H61" s="50"/>
      <c r="I61" s="51"/>
      <c r="J61" s="33"/>
      <c r="K61" s="42">
        <f t="shared" si="1"/>
        <v>0</v>
      </c>
    </row>
    <row r="62" spans="1:11" ht="13.5" thickBot="1" x14ac:dyDescent="0.25">
      <c r="A62" s="19"/>
      <c r="B62" s="59"/>
      <c r="C62" s="59"/>
      <c r="D62" s="59"/>
      <c r="E62" s="59"/>
      <c r="F62" s="59"/>
      <c r="G62" s="59"/>
      <c r="H62" s="59"/>
      <c r="I62" s="61"/>
      <c r="J62" s="33"/>
      <c r="K62" s="43">
        <f t="shared" si="1"/>
        <v>0</v>
      </c>
    </row>
    <row r="63" spans="1:11" ht="16.5" thickBot="1" x14ac:dyDescent="0.3">
      <c r="A63" s="22" t="s">
        <v>2</v>
      </c>
      <c r="B63" s="30" t="s">
        <v>22</v>
      </c>
      <c r="C63" s="30" t="s">
        <v>21</v>
      </c>
      <c r="D63" s="30" t="s">
        <v>6</v>
      </c>
      <c r="E63" s="30" t="s">
        <v>7</v>
      </c>
      <c r="F63" s="30" t="s">
        <v>67</v>
      </c>
      <c r="G63" s="30"/>
      <c r="H63" s="30"/>
      <c r="I63" s="48" t="s">
        <v>94</v>
      </c>
      <c r="J63" s="33"/>
      <c r="K63" s="17">
        <f>SUM(K64:K68)</f>
        <v>4</v>
      </c>
    </row>
    <row r="64" spans="1:11" x14ac:dyDescent="0.2">
      <c r="A64" s="67" t="s">
        <v>68</v>
      </c>
      <c r="B64" s="59"/>
      <c r="C64" s="59"/>
      <c r="D64" s="59"/>
      <c r="E64" s="59"/>
      <c r="F64" s="59"/>
      <c r="G64" s="38"/>
      <c r="H64" s="38"/>
      <c r="I64" s="61"/>
      <c r="J64" s="33"/>
      <c r="K64" s="41">
        <v>1</v>
      </c>
    </row>
    <row r="65" spans="1:11" x14ac:dyDescent="0.2">
      <c r="A65" s="18" t="s">
        <v>69</v>
      </c>
      <c r="B65" s="59"/>
      <c r="C65" s="59"/>
      <c r="D65" s="59"/>
      <c r="E65" s="59"/>
      <c r="F65" s="59"/>
      <c r="G65" s="38"/>
      <c r="H65" s="38"/>
      <c r="I65" s="61"/>
      <c r="J65" s="33"/>
      <c r="K65" s="42">
        <v>1</v>
      </c>
    </row>
    <row r="66" spans="1:11" x14ac:dyDescent="0.2">
      <c r="A66" s="18" t="s">
        <v>70</v>
      </c>
      <c r="B66" s="59"/>
      <c r="C66" s="59"/>
      <c r="D66" s="59"/>
      <c r="E66" s="59"/>
      <c r="F66" s="59"/>
      <c r="G66" s="38"/>
      <c r="H66" s="38"/>
      <c r="I66" s="61"/>
      <c r="J66" s="33"/>
      <c r="K66" s="42">
        <v>1</v>
      </c>
    </row>
    <row r="67" spans="1:11" x14ac:dyDescent="0.2">
      <c r="A67" s="18"/>
      <c r="B67" s="59"/>
      <c r="C67" s="59"/>
      <c r="D67" s="59"/>
      <c r="E67" s="59"/>
      <c r="F67" s="59"/>
      <c r="G67" s="38"/>
      <c r="H67" s="38"/>
      <c r="I67" s="61"/>
      <c r="J67" s="33"/>
      <c r="K67" s="42"/>
    </row>
    <row r="68" spans="1:11" ht="13.5" thickBot="1" x14ac:dyDescent="0.25">
      <c r="A68" s="19" t="s">
        <v>20</v>
      </c>
      <c r="B68" s="25"/>
      <c r="C68" s="25"/>
      <c r="D68" s="25"/>
      <c r="E68" s="25"/>
      <c r="F68" s="25"/>
      <c r="G68" s="68"/>
      <c r="H68" s="68"/>
      <c r="I68" s="69"/>
      <c r="J68" s="26"/>
      <c r="K68" s="43">
        <v>1</v>
      </c>
    </row>
  </sheetData>
  <mergeCells count="12">
    <mergeCell ref="K1:K2"/>
    <mergeCell ref="A15:I15"/>
    <mergeCell ref="A17:I17"/>
    <mergeCell ref="B1:I2"/>
    <mergeCell ref="A7:I7"/>
    <mergeCell ref="A8:I8"/>
    <mergeCell ref="A9:I9"/>
    <mergeCell ref="A10:I10"/>
    <mergeCell ref="A11:I11"/>
    <mergeCell ref="A12:I12"/>
    <mergeCell ref="A13:I13"/>
    <mergeCell ref="A14:I14"/>
  </mergeCells>
  <phoneticPr fontId="0" type="noConversion"/>
  <pageMargins left="0.25" right="0.25" top="0.75" bottom="0.75" header="0.3" footer="0.3"/>
  <pageSetup paperSize="9" scale="93" fitToHeight="0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74"/>
  <sheetViews>
    <sheetView zoomScale="70" zoomScaleNormal="70" workbookViewId="0">
      <selection activeCell="K19" sqref="K19"/>
    </sheetView>
  </sheetViews>
  <sheetFormatPr baseColWidth="10" defaultRowHeight="12.75" x14ac:dyDescent="0.2"/>
  <cols>
    <col min="1" max="1" width="54.42578125" customWidth="1"/>
    <col min="2" max="3" width="11.140625" customWidth="1"/>
    <col min="4" max="5" width="12.28515625" customWidth="1"/>
    <col min="6" max="6" width="7.140625" customWidth="1"/>
    <col min="7" max="8" width="12.28515625" customWidth="1"/>
    <col min="9" max="9" width="8.85546875" customWidth="1"/>
    <col min="10" max="10" width="0.85546875" customWidth="1"/>
    <col min="11" max="11" width="13.5703125" customWidth="1"/>
    <col min="12" max="256" width="8.85546875" customWidth="1"/>
  </cols>
  <sheetData>
    <row r="1" spans="1:11" ht="21" thickBot="1" x14ac:dyDescent="0.25">
      <c r="A1" s="74" t="s">
        <v>40</v>
      </c>
      <c r="B1" s="82" t="s">
        <v>66</v>
      </c>
      <c r="C1" s="83"/>
      <c r="D1" s="83"/>
      <c r="E1" s="83"/>
      <c r="F1" s="83"/>
      <c r="G1" s="83"/>
      <c r="H1" s="83"/>
      <c r="I1" s="84"/>
      <c r="J1" s="53"/>
      <c r="K1" s="75" t="s">
        <v>46</v>
      </c>
    </row>
    <row r="2" spans="1:11" ht="13.5" thickBot="1" x14ac:dyDescent="0.25">
      <c r="A2" s="3" t="s">
        <v>41</v>
      </c>
      <c r="B2" s="85"/>
      <c r="C2" s="86"/>
      <c r="D2" s="86"/>
      <c r="E2" s="86"/>
      <c r="F2" s="86"/>
      <c r="G2" s="86"/>
      <c r="H2" s="86"/>
      <c r="I2" s="87"/>
      <c r="J2" s="33"/>
      <c r="K2" s="76"/>
    </row>
    <row r="3" spans="1:11" ht="18.75" thickBot="1" x14ac:dyDescent="0.25">
      <c r="A3" s="8" t="s">
        <v>47</v>
      </c>
      <c r="B3" s="4"/>
      <c r="C3" s="4"/>
      <c r="D3" s="5"/>
      <c r="E3" s="4"/>
      <c r="F3" s="4"/>
      <c r="G3" s="6"/>
      <c r="H3" s="6"/>
      <c r="I3" s="7"/>
      <c r="J3" s="33"/>
      <c r="K3" s="9"/>
    </row>
    <row r="4" spans="1:11" ht="13.5" thickBot="1" x14ac:dyDescent="0.25">
      <c r="A4" s="10" t="s">
        <v>42</v>
      </c>
      <c r="B4" s="4"/>
      <c r="C4" s="4"/>
      <c r="D4" s="5"/>
      <c r="E4" s="4"/>
      <c r="F4" s="4"/>
      <c r="G4" s="6"/>
      <c r="H4" s="6"/>
      <c r="I4" s="7"/>
      <c r="J4" s="33"/>
      <c r="K4" s="11" t="s">
        <v>45</v>
      </c>
    </row>
    <row r="5" spans="1:11" ht="21" thickBot="1" x14ac:dyDescent="0.35">
      <c r="A5" s="15" t="s">
        <v>48</v>
      </c>
      <c r="B5" s="12"/>
      <c r="C5" s="12"/>
      <c r="D5" s="12"/>
      <c r="E5" s="12"/>
      <c r="F5" s="12"/>
      <c r="G5" s="13"/>
      <c r="H5" s="12" t="s">
        <v>43</v>
      </c>
      <c r="I5" s="12"/>
      <c r="J5" s="14"/>
      <c r="K5" s="2"/>
    </row>
    <row r="6" spans="1:11" ht="16.5" thickBot="1" x14ac:dyDescent="0.3">
      <c r="A6" s="45" t="s">
        <v>44</v>
      </c>
      <c r="B6" s="46"/>
      <c r="C6" s="46"/>
      <c r="D6" s="46"/>
      <c r="E6" s="46"/>
      <c r="F6" s="46"/>
      <c r="G6" s="46"/>
      <c r="H6" s="46"/>
      <c r="I6" s="47"/>
      <c r="J6" s="16"/>
      <c r="K6" s="39">
        <f>SUM(K7:K15)</f>
        <v>6040.5999999999995</v>
      </c>
    </row>
    <row r="7" spans="1:11" ht="15" x14ac:dyDescent="0.2">
      <c r="A7" s="88" t="str">
        <f>A18</f>
        <v>Projektmanagement</v>
      </c>
      <c r="B7" s="89"/>
      <c r="C7" s="89"/>
      <c r="D7" s="89"/>
      <c r="E7" s="89"/>
      <c r="F7" s="89"/>
      <c r="G7" s="89"/>
      <c r="H7" s="89"/>
      <c r="I7" s="89"/>
      <c r="J7" s="54"/>
      <c r="K7" s="55">
        <f>K18</f>
        <v>738.7</v>
      </c>
    </row>
    <row r="8" spans="1:11" ht="15" x14ac:dyDescent="0.2">
      <c r="A8" s="88" t="str">
        <f>A24</f>
        <v>Architektur</v>
      </c>
      <c r="B8" s="89"/>
      <c r="C8" s="89"/>
      <c r="D8" s="89"/>
      <c r="E8" s="89"/>
      <c r="F8" s="89"/>
      <c r="G8" s="89"/>
      <c r="H8" s="89"/>
      <c r="I8" s="89"/>
      <c r="J8" s="54"/>
      <c r="K8" s="56">
        <f>K24</f>
        <v>717.59999999999991</v>
      </c>
    </row>
    <row r="9" spans="1:11" ht="15" x14ac:dyDescent="0.2">
      <c r="A9" s="88" t="str">
        <f>A30</f>
        <v>Use-Cases</v>
      </c>
      <c r="B9" s="89"/>
      <c r="C9" s="89"/>
      <c r="D9" s="89"/>
      <c r="E9" s="89"/>
      <c r="F9" s="89"/>
      <c r="G9" s="89"/>
      <c r="H9" s="89"/>
      <c r="I9" s="89"/>
      <c r="J9" s="54"/>
      <c r="K9" s="55">
        <f>K30</f>
        <v>54.199999999999996</v>
      </c>
    </row>
    <row r="10" spans="1:11" ht="15" x14ac:dyDescent="0.2">
      <c r="A10" s="88" t="str">
        <f>A37</f>
        <v>Infrastruktur</v>
      </c>
      <c r="B10" s="89"/>
      <c r="C10" s="89"/>
      <c r="D10" s="89"/>
      <c r="E10" s="89"/>
      <c r="F10" s="89"/>
      <c r="G10" s="89"/>
      <c r="H10" s="89"/>
      <c r="I10" s="89"/>
      <c r="J10" s="54"/>
      <c r="K10" s="55">
        <f>K37</f>
        <v>128.80000000000001</v>
      </c>
    </row>
    <row r="11" spans="1:11" ht="15" x14ac:dyDescent="0.2">
      <c r="A11" s="88" t="str">
        <f>A41</f>
        <v>Entwicklung Software-Funktionen</v>
      </c>
      <c r="B11" s="89"/>
      <c r="C11" s="89"/>
      <c r="D11" s="89"/>
      <c r="E11" s="89"/>
      <c r="F11" s="89"/>
      <c r="G11" s="89"/>
      <c r="H11" s="89"/>
      <c r="I11" s="89"/>
      <c r="J11" s="54"/>
      <c r="K11" s="55">
        <f>K41</f>
        <v>2011.3999999999996</v>
      </c>
    </row>
    <row r="12" spans="1:11" ht="15" x14ac:dyDescent="0.2">
      <c r="A12" s="88" t="str">
        <f>A54</f>
        <v>Entwicklung Testtools</v>
      </c>
      <c r="B12" s="89"/>
      <c r="C12" s="89"/>
      <c r="D12" s="89"/>
      <c r="E12" s="89"/>
      <c r="F12" s="89"/>
      <c r="G12" s="89"/>
      <c r="H12" s="89"/>
      <c r="I12" s="89"/>
      <c r="J12" s="54"/>
      <c r="K12" s="55">
        <f>K54</f>
        <v>263.2</v>
      </c>
    </row>
    <row r="13" spans="1:11" ht="15" x14ac:dyDescent="0.2">
      <c r="A13" s="88" t="str">
        <f>A58</f>
        <v>Integrationstest (bei 2 Entwicklungszyklen)</v>
      </c>
      <c r="B13" s="89"/>
      <c r="C13" s="89"/>
      <c r="D13" s="89"/>
      <c r="E13" s="89"/>
      <c r="F13" s="89"/>
      <c r="G13" s="89"/>
      <c r="H13" s="89"/>
      <c r="I13" s="89"/>
      <c r="J13" s="54"/>
      <c r="K13" s="55">
        <f>K58</f>
        <v>128.80000000000001</v>
      </c>
    </row>
    <row r="14" spans="1:11" ht="15" x14ac:dyDescent="0.2">
      <c r="A14" s="88" t="str">
        <f>A61</f>
        <v>Systemtest</v>
      </c>
      <c r="B14" s="89"/>
      <c r="C14" s="89"/>
      <c r="D14" s="89"/>
      <c r="E14" s="89"/>
      <c r="F14" s="89"/>
      <c r="G14" s="89"/>
      <c r="H14" s="89"/>
      <c r="I14" s="89"/>
      <c r="J14" s="54"/>
      <c r="K14" s="55">
        <f>K61</f>
        <v>1739.3999999999999</v>
      </c>
    </row>
    <row r="15" spans="1:11" ht="15.75" thickBot="1" x14ac:dyDescent="0.25">
      <c r="A15" s="77" t="str">
        <f>A69</f>
        <v>Handbücher &amp; Lieferdokumentation</v>
      </c>
      <c r="B15" s="78"/>
      <c r="C15" s="78"/>
      <c r="D15" s="78"/>
      <c r="E15" s="78"/>
      <c r="F15" s="78"/>
      <c r="G15" s="78"/>
      <c r="H15" s="78"/>
      <c r="I15" s="79"/>
      <c r="J15" s="21"/>
      <c r="K15" s="57">
        <f>K69</f>
        <v>258.50000000000006</v>
      </c>
    </row>
    <row r="16" spans="1:11" ht="30" customHeight="1" thickBot="1" x14ac:dyDescent="0.25">
      <c r="A16" s="70"/>
      <c r="B16" s="70"/>
      <c r="C16" s="70"/>
      <c r="D16" s="70"/>
      <c r="E16" s="70"/>
      <c r="F16" s="70"/>
      <c r="G16" s="70"/>
      <c r="H16" s="70"/>
      <c r="I16" s="71"/>
      <c r="J16" s="70"/>
      <c r="K16" s="72"/>
    </row>
    <row r="17" spans="1:11" ht="21" thickBot="1" x14ac:dyDescent="0.35">
      <c r="A17" s="80" t="s">
        <v>49</v>
      </c>
      <c r="B17" s="81"/>
      <c r="C17" s="81"/>
      <c r="D17" s="81"/>
      <c r="E17" s="81"/>
      <c r="F17" s="81"/>
      <c r="G17" s="81"/>
      <c r="H17" s="81"/>
      <c r="I17" s="81"/>
      <c r="J17" s="14"/>
      <c r="K17" s="40"/>
    </row>
    <row r="18" spans="1:11" ht="16.5" thickBot="1" x14ac:dyDescent="0.3">
      <c r="A18" s="22" t="s">
        <v>3</v>
      </c>
      <c r="B18" s="30" t="s">
        <v>58</v>
      </c>
      <c r="C18" s="30" t="s">
        <v>56</v>
      </c>
      <c r="D18" s="30" t="s">
        <v>55</v>
      </c>
      <c r="E18" s="30" t="s">
        <v>57</v>
      </c>
      <c r="F18" s="31"/>
      <c r="G18" s="30" t="s">
        <v>60</v>
      </c>
      <c r="H18" s="30" t="s">
        <v>61</v>
      </c>
      <c r="I18" s="30" t="s">
        <v>94</v>
      </c>
      <c r="J18" s="33"/>
      <c r="K18" s="20">
        <f>SUM(K19:K23)</f>
        <v>738.7</v>
      </c>
    </row>
    <row r="19" spans="1:11" x14ac:dyDescent="0.2">
      <c r="A19" s="58" t="s">
        <v>65</v>
      </c>
      <c r="B19" s="59">
        <v>7.5</v>
      </c>
      <c r="C19" s="60">
        <v>1</v>
      </c>
      <c r="D19" s="60">
        <v>5</v>
      </c>
      <c r="E19" s="60">
        <v>10</v>
      </c>
      <c r="F19" s="38"/>
      <c r="G19" s="33">
        <v>2</v>
      </c>
      <c r="H19" s="33">
        <v>6</v>
      </c>
      <c r="I19" s="61">
        <v>0.2</v>
      </c>
      <c r="J19" s="33"/>
      <c r="K19" s="41">
        <f>(B19*C19*D19*E19+B19*C19*G19*H19)*(1+I19)</f>
        <v>558</v>
      </c>
    </row>
    <row r="20" spans="1:11" x14ac:dyDescent="0.2">
      <c r="A20" s="18" t="s">
        <v>59</v>
      </c>
      <c r="B20" s="59">
        <v>1</v>
      </c>
      <c r="C20" s="60">
        <v>9</v>
      </c>
      <c r="D20" s="60">
        <v>1</v>
      </c>
      <c r="E20" s="60">
        <v>10</v>
      </c>
      <c r="F20" s="38"/>
      <c r="G20" s="38"/>
      <c r="H20" s="38"/>
      <c r="I20" s="61">
        <v>0.2</v>
      </c>
      <c r="J20" s="33"/>
      <c r="K20" s="42">
        <f>(B20*C20*D20*E20)*(1+I20)</f>
        <v>108</v>
      </c>
    </row>
    <row r="21" spans="1:11" x14ac:dyDescent="0.2">
      <c r="A21" s="18" t="s">
        <v>62</v>
      </c>
      <c r="B21" s="59">
        <v>0.5</v>
      </c>
      <c r="C21" s="60">
        <v>8</v>
      </c>
      <c r="D21" s="60">
        <v>3</v>
      </c>
      <c r="E21" s="60">
        <v>3</v>
      </c>
      <c r="F21" s="38"/>
      <c r="G21" s="38"/>
      <c r="H21" s="38"/>
      <c r="I21" s="61">
        <v>0.2</v>
      </c>
      <c r="J21" s="33"/>
      <c r="K21" s="42">
        <f>(B21*C21*D21*E21)*(1+I21)</f>
        <v>43.199999999999996</v>
      </c>
    </row>
    <row r="22" spans="1:11" x14ac:dyDescent="0.2">
      <c r="A22" s="18" t="s">
        <v>63</v>
      </c>
      <c r="B22" s="59">
        <v>0.5</v>
      </c>
      <c r="C22" s="60">
        <v>5</v>
      </c>
      <c r="D22" s="60">
        <v>2</v>
      </c>
      <c r="E22" s="60">
        <v>2</v>
      </c>
      <c r="F22" s="38"/>
      <c r="G22" s="38"/>
      <c r="H22" s="38"/>
      <c r="I22" s="61">
        <v>0.3</v>
      </c>
      <c r="J22" s="33"/>
      <c r="K22" s="42">
        <f>(B22*C22*D22*E22)*(1+I22)</f>
        <v>13</v>
      </c>
    </row>
    <row r="23" spans="1:11" ht="13.5" thickBot="1" x14ac:dyDescent="0.25">
      <c r="A23" s="62" t="s">
        <v>64</v>
      </c>
      <c r="B23" s="27">
        <v>0.5</v>
      </c>
      <c r="C23" s="28">
        <v>5</v>
      </c>
      <c r="D23" s="32"/>
      <c r="E23" s="32"/>
      <c r="F23" s="32"/>
      <c r="G23" s="29">
        <v>1</v>
      </c>
      <c r="H23" s="29">
        <v>6</v>
      </c>
      <c r="I23" s="49">
        <v>0.1</v>
      </c>
      <c r="J23" s="33"/>
      <c r="K23" s="43">
        <f>(B23*C23*G23*H23)*(1+I23)</f>
        <v>16.5</v>
      </c>
    </row>
    <row r="24" spans="1:11" ht="16.5" thickBot="1" x14ac:dyDescent="0.3">
      <c r="A24" s="22" t="s">
        <v>12</v>
      </c>
      <c r="B24" s="30" t="s">
        <v>58</v>
      </c>
      <c r="C24" s="30" t="s">
        <v>56</v>
      </c>
      <c r="D24" s="30" t="s">
        <v>6</v>
      </c>
      <c r="E24" s="30" t="s">
        <v>7</v>
      </c>
      <c r="F24" s="23"/>
      <c r="G24" s="30" t="s">
        <v>55</v>
      </c>
      <c r="H24" s="30" t="s">
        <v>57</v>
      </c>
      <c r="I24" s="48" t="s">
        <v>94</v>
      </c>
      <c r="J24" s="54"/>
      <c r="K24" s="17">
        <f>SUM(K25:K29)</f>
        <v>717.59999999999991</v>
      </c>
    </row>
    <row r="25" spans="1:11" x14ac:dyDescent="0.2">
      <c r="A25" s="58" t="s">
        <v>50</v>
      </c>
      <c r="B25" s="35">
        <v>8</v>
      </c>
      <c r="C25" s="34">
        <v>1.5</v>
      </c>
      <c r="D25" s="38"/>
      <c r="E25" s="38"/>
      <c r="F25" s="38"/>
      <c r="G25" s="33">
        <v>5</v>
      </c>
      <c r="H25" s="33">
        <v>2</v>
      </c>
      <c r="I25" s="61">
        <v>0.3</v>
      </c>
      <c r="J25" s="33"/>
      <c r="K25" s="41">
        <f>(B25*C25*G25*H25)*(1+I25)</f>
        <v>156</v>
      </c>
    </row>
    <row r="26" spans="1:11" s="1" customFormat="1" x14ac:dyDescent="0.2">
      <c r="A26" s="18" t="s">
        <v>90</v>
      </c>
      <c r="B26" s="59">
        <v>40</v>
      </c>
      <c r="C26" s="38"/>
      <c r="D26" s="59">
        <f>5*16</f>
        <v>80</v>
      </c>
      <c r="E26" s="59">
        <v>16</v>
      </c>
      <c r="F26" s="38"/>
      <c r="G26" s="38"/>
      <c r="H26" s="38"/>
      <c r="I26" s="61">
        <v>0.2</v>
      </c>
      <c r="J26" s="33"/>
      <c r="K26" s="42">
        <f>(B26+D26+E26)*(1+I26)</f>
        <v>163.19999999999999</v>
      </c>
    </row>
    <row r="27" spans="1:11" s="1" customFormat="1" x14ac:dyDescent="0.2">
      <c r="A27" s="18" t="s">
        <v>92</v>
      </c>
      <c r="B27" s="59">
        <v>24</v>
      </c>
      <c r="C27" s="38"/>
      <c r="D27" s="59">
        <f>5*8</f>
        <v>40</v>
      </c>
      <c r="E27" s="59">
        <v>8</v>
      </c>
      <c r="F27" s="38"/>
      <c r="G27" s="38"/>
      <c r="H27" s="38"/>
      <c r="I27" s="61">
        <v>0.1</v>
      </c>
      <c r="J27" s="33"/>
      <c r="K27" s="42">
        <f>(B27+D27+E27)*(1+I27)</f>
        <v>79.2</v>
      </c>
    </row>
    <row r="28" spans="1:11" s="1" customFormat="1" x14ac:dyDescent="0.2">
      <c r="A28" s="18" t="s">
        <v>91</v>
      </c>
      <c r="B28" s="59">
        <v>40</v>
      </c>
      <c r="C28" s="38"/>
      <c r="D28" s="59">
        <f>5*16</f>
        <v>80</v>
      </c>
      <c r="E28" s="59">
        <v>16</v>
      </c>
      <c r="F28" s="38"/>
      <c r="G28" s="38"/>
      <c r="H28" s="38"/>
      <c r="I28" s="61">
        <v>0.2</v>
      </c>
      <c r="J28" s="33"/>
      <c r="K28" s="42">
        <f>(B28+D28+E28)*(1+I28)</f>
        <v>163.19999999999999</v>
      </c>
    </row>
    <row r="29" spans="1:11" s="1" customFormat="1" ht="13.5" thickBot="1" x14ac:dyDescent="0.25">
      <c r="A29" s="18" t="s">
        <v>13</v>
      </c>
      <c r="B29" s="59">
        <v>8</v>
      </c>
      <c r="C29" s="33">
        <v>1</v>
      </c>
      <c r="D29" s="38"/>
      <c r="E29" s="38"/>
      <c r="F29" s="38"/>
      <c r="G29" s="33">
        <v>1.5</v>
      </c>
      <c r="H29" s="33">
        <v>10</v>
      </c>
      <c r="I29" s="61">
        <v>0.3</v>
      </c>
      <c r="J29" s="33"/>
      <c r="K29" s="43">
        <f>(B29*C29*G29*H29)*(1+I29)</f>
        <v>156</v>
      </c>
    </row>
    <row r="30" spans="1:11" ht="16.5" thickBot="1" x14ac:dyDescent="0.3">
      <c r="A30" s="22" t="s">
        <v>0</v>
      </c>
      <c r="B30" s="30" t="s">
        <v>89</v>
      </c>
      <c r="C30" s="30" t="s">
        <v>56</v>
      </c>
      <c r="D30" s="23"/>
      <c r="E30" s="23"/>
      <c r="F30" s="23" t="s">
        <v>53</v>
      </c>
      <c r="G30" s="23"/>
      <c r="H30" s="24" t="s">
        <v>54</v>
      </c>
      <c r="I30" s="48" t="s">
        <v>94</v>
      </c>
      <c r="J30" s="54"/>
      <c r="K30" s="20">
        <f>SUM(K31:K36)</f>
        <v>54.199999999999996</v>
      </c>
    </row>
    <row r="31" spans="1:11" x14ac:dyDescent="0.2">
      <c r="A31" s="58" t="s">
        <v>14</v>
      </c>
      <c r="B31" s="59">
        <v>2</v>
      </c>
      <c r="C31" s="33">
        <v>1</v>
      </c>
      <c r="D31" s="38"/>
      <c r="E31" s="38"/>
      <c r="F31" s="38"/>
      <c r="G31" s="38"/>
      <c r="H31" s="38"/>
      <c r="I31" s="61">
        <v>0.2</v>
      </c>
      <c r="J31" s="33"/>
      <c r="K31" s="41">
        <f>(B31*C31*IF(TYPE($H$30)=1,$H$30,1))*(1+I31)</f>
        <v>2.4</v>
      </c>
    </row>
    <row r="32" spans="1:11" x14ac:dyDescent="0.2">
      <c r="A32" s="18" t="s">
        <v>15</v>
      </c>
      <c r="B32" s="59">
        <v>2</v>
      </c>
      <c r="C32" s="33">
        <v>2</v>
      </c>
      <c r="D32" s="38"/>
      <c r="E32" s="38"/>
      <c r="F32" s="38"/>
      <c r="G32" s="38"/>
      <c r="H32" s="38"/>
      <c r="I32" s="61">
        <v>0.1</v>
      </c>
      <c r="J32" s="33"/>
      <c r="K32" s="42">
        <f t="shared" ref="K32:K36" si="0">(B32*C32*IF(TYPE($H$30)=1,$H$30,1))*(1+I32)</f>
        <v>4.4000000000000004</v>
      </c>
    </row>
    <row r="33" spans="1:11" x14ac:dyDescent="0.2">
      <c r="A33" s="18" t="s">
        <v>16</v>
      </c>
      <c r="B33" s="59">
        <v>4</v>
      </c>
      <c r="C33" s="33">
        <v>1</v>
      </c>
      <c r="D33" s="38"/>
      <c r="E33" s="38"/>
      <c r="F33" s="38"/>
      <c r="G33" s="38"/>
      <c r="H33" s="38"/>
      <c r="I33" s="61">
        <v>0.3</v>
      </c>
      <c r="J33" s="33"/>
      <c r="K33" s="42">
        <f t="shared" si="0"/>
        <v>5.2</v>
      </c>
    </row>
    <row r="34" spans="1:11" x14ac:dyDescent="0.2">
      <c r="A34" s="18" t="s">
        <v>17</v>
      </c>
      <c r="B34" s="59">
        <v>4</v>
      </c>
      <c r="C34" s="33">
        <v>1</v>
      </c>
      <c r="D34" s="38"/>
      <c r="E34" s="38"/>
      <c r="F34" s="38"/>
      <c r="G34" s="38"/>
      <c r="H34" s="38"/>
      <c r="I34" s="61">
        <v>0.2</v>
      </c>
      <c r="J34" s="33"/>
      <c r="K34" s="42">
        <f t="shared" si="0"/>
        <v>4.8</v>
      </c>
    </row>
    <row r="35" spans="1:11" x14ac:dyDescent="0.2">
      <c r="A35" s="18" t="s">
        <v>18</v>
      </c>
      <c r="B35" s="59">
        <v>5</v>
      </c>
      <c r="C35" s="33">
        <v>6</v>
      </c>
      <c r="D35" s="38"/>
      <c r="E35" s="38"/>
      <c r="F35" s="38"/>
      <c r="G35" s="38"/>
      <c r="H35" s="38"/>
      <c r="I35" s="61">
        <v>0.1</v>
      </c>
      <c r="J35" s="33"/>
      <c r="K35" s="42">
        <f t="shared" si="0"/>
        <v>33</v>
      </c>
    </row>
    <row r="36" spans="1:11" ht="13.5" thickBot="1" x14ac:dyDescent="0.25">
      <c r="A36" s="19" t="s">
        <v>7</v>
      </c>
      <c r="B36" s="25">
        <v>4</v>
      </c>
      <c r="C36" s="26">
        <v>1</v>
      </c>
      <c r="D36" s="68"/>
      <c r="E36" s="68"/>
      <c r="F36" s="68"/>
      <c r="G36" s="68"/>
      <c r="H36" s="68"/>
      <c r="I36" s="69">
        <v>0.1</v>
      </c>
      <c r="J36" s="26"/>
      <c r="K36" s="43">
        <f t="shared" si="0"/>
        <v>4.4000000000000004</v>
      </c>
    </row>
    <row r="37" spans="1:11" ht="16.5" thickBot="1" x14ac:dyDescent="0.3">
      <c r="A37" s="22" t="s">
        <v>83</v>
      </c>
      <c r="B37" s="30" t="s">
        <v>22</v>
      </c>
      <c r="C37" s="30" t="s">
        <v>87</v>
      </c>
      <c r="D37" s="30" t="s">
        <v>88</v>
      </c>
      <c r="E37" s="30" t="s">
        <v>31</v>
      </c>
      <c r="F37" s="30"/>
      <c r="G37" s="30"/>
      <c r="H37" s="30"/>
      <c r="I37" s="48"/>
      <c r="J37" s="53"/>
      <c r="K37" s="73">
        <f>SUM(K38:K40)</f>
        <v>128.80000000000001</v>
      </c>
    </row>
    <row r="38" spans="1:11" x14ac:dyDescent="0.2">
      <c r="A38" s="63" t="s">
        <v>84</v>
      </c>
      <c r="B38" s="59">
        <f>1*8+2*2</f>
        <v>12</v>
      </c>
      <c r="C38" s="59">
        <f>2*2</f>
        <v>4</v>
      </c>
      <c r="D38" s="59">
        <f>4*8</f>
        <v>32</v>
      </c>
      <c r="E38" s="59">
        <f>4*2</f>
        <v>8</v>
      </c>
      <c r="F38" s="38"/>
      <c r="G38" s="38"/>
      <c r="H38" s="38"/>
      <c r="I38" s="61">
        <v>0.1</v>
      </c>
      <c r="J38" s="33"/>
      <c r="K38" s="41">
        <f>SUM(B38:E38)*(1+I38)</f>
        <v>61.600000000000009</v>
      </c>
    </row>
    <row r="39" spans="1:11" x14ac:dyDescent="0.2">
      <c r="A39" s="36" t="s">
        <v>85</v>
      </c>
      <c r="B39" s="59"/>
      <c r="C39" s="59"/>
      <c r="D39" s="59"/>
      <c r="E39" s="59"/>
      <c r="F39" s="38"/>
      <c r="G39" s="38"/>
      <c r="H39" s="38"/>
      <c r="I39" s="61">
        <v>0.1</v>
      </c>
      <c r="J39" s="33"/>
      <c r="K39" s="42">
        <f>SUM(B39:E39)*(1+I39)</f>
        <v>0</v>
      </c>
    </row>
    <row r="40" spans="1:11" ht="13.5" thickBot="1" x14ac:dyDescent="0.25">
      <c r="A40" s="64" t="s">
        <v>86</v>
      </c>
      <c r="B40" s="59">
        <f>1*8+2*2</f>
        <v>12</v>
      </c>
      <c r="C40" s="59">
        <f>2*2</f>
        <v>4</v>
      </c>
      <c r="D40" s="59">
        <f>4*8</f>
        <v>32</v>
      </c>
      <c r="E40" s="59">
        <f>4*2</f>
        <v>8</v>
      </c>
      <c r="F40" s="38"/>
      <c r="G40" s="38"/>
      <c r="H40" s="38"/>
      <c r="I40" s="61">
        <v>0.2</v>
      </c>
      <c r="J40" s="33"/>
      <c r="K40" s="43">
        <f>SUM(B40:E40)*(1+I40)</f>
        <v>67.2</v>
      </c>
    </row>
    <row r="41" spans="1:11" ht="16.5" thickBot="1" x14ac:dyDescent="0.3">
      <c r="A41" s="22" t="s">
        <v>51</v>
      </c>
      <c r="B41" s="30" t="s">
        <v>4</v>
      </c>
      <c r="C41" s="30" t="s">
        <v>5</v>
      </c>
      <c r="D41" s="30" t="s">
        <v>6</v>
      </c>
      <c r="E41" s="30" t="s">
        <v>7</v>
      </c>
      <c r="F41" s="30" t="s">
        <v>71</v>
      </c>
      <c r="G41" s="30" t="s">
        <v>8</v>
      </c>
      <c r="H41" s="30" t="s">
        <v>9</v>
      </c>
      <c r="I41" s="48" t="s">
        <v>94</v>
      </c>
      <c r="J41" s="33"/>
      <c r="K41" s="20">
        <f>SUM(K42:K53)</f>
        <v>2011.3999999999996</v>
      </c>
    </row>
    <row r="42" spans="1:11" x14ac:dyDescent="0.2">
      <c r="A42" s="65" t="s">
        <v>72</v>
      </c>
      <c r="B42" s="59">
        <f>3*8</f>
        <v>24</v>
      </c>
      <c r="C42" s="59">
        <f>1*24</f>
        <v>24</v>
      </c>
      <c r="D42" s="59">
        <f>5*4</f>
        <v>20</v>
      </c>
      <c r="E42" s="59">
        <f>2*4</f>
        <v>8</v>
      </c>
      <c r="F42" s="59">
        <f>2*24</f>
        <v>48</v>
      </c>
      <c r="G42" s="59">
        <f>2*4</f>
        <v>8</v>
      </c>
      <c r="H42" s="59">
        <f>2*8</f>
        <v>16</v>
      </c>
      <c r="I42" s="61">
        <v>0.2</v>
      </c>
      <c r="J42" s="33"/>
      <c r="K42" s="41">
        <f>SUM(B42:H42)*(1+I42)</f>
        <v>177.6</v>
      </c>
    </row>
    <row r="43" spans="1:11" x14ac:dyDescent="0.2">
      <c r="A43" s="66" t="s">
        <v>73</v>
      </c>
      <c r="B43" s="59">
        <f>3*16</f>
        <v>48</v>
      </c>
      <c r="C43" s="59">
        <f>2*24</f>
        <v>48</v>
      </c>
      <c r="D43" s="59">
        <f>5*4</f>
        <v>20</v>
      </c>
      <c r="E43" s="59">
        <f t="shared" ref="E43:E52" si="1">2*4</f>
        <v>8</v>
      </c>
      <c r="F43" s="59">
        <f>2*48</f>
        <v>96</v>
      </c>
      <c r="G43" s="59">
        <f>2*12</f>
        <v>24</v>
      </c>
      <c r="H43" s="59">
        <f>2*24</f>
        <v>48</v>
      </c>
      <c r="I43" s="61">
        <v>0.2</v>
      </c>
      <c r="J43" s="33"/>
      <c r="K43" s="42">
        <f t="shared" ref="K43:K52" si="2">SUM(B43:H43)*(1+I43)</f>
        <v>350.4</v>
      </c>
    </row>
    <row r="44" spans="1:11" x14ac:dyDescent="0.2">
      <c r="A44" s="66" t="s">
        <v>74</v>
      </c>
      <c r="B44" s="59">
        <f>2*8</f>
        <v>16</v>
      </c>
      <c r="C44" s="59">
        <f>2*24</f>
        <v>48</v>
      </c>
      <c r="D44" s="59">
        <f>5*4</f>
        <v>20</v>
      </c>
      <c r="E44" s="59">
        <f t="shared" si="1"/>
        <v>8</v>
      </c>
      <c r="F44" s="59">
        <f>2*32</f>
        <v>64</v>
      </c>
      <c r="G44" s="59">
        <f>2*8</f>
        <v>16</v>
      </c>
      <c r="H44" s="59">
        <f>2*8</f>
        <v>16</v>
      </c>
      <c r="I44" s="61">
        <v>0.2</v>
      </c>
      <c r="J44" s="33"/>
      <c r="K44" s="42">
        <f t="shared" si="2"/>
        <v>225.6</v>
      </c>
    </row>
    <row r="45" spans="1:11" x14ac:dyDescent="0.2">
      <c r="A45" s="66" t="s">
        <v>75</v>
      </c>
      <c r="B45" s="59">
        <f>1*2</f>
        <v>2</v>
      </c>
      <c r="C45" s="59">
        <f>1*8</f>
        <v>8</v>
      </c>
      <c r="D45" s="59">
        <f>5*2</f>
        <v>10</v>
      </c>
      <c r="E45" s="59">
        <f>1*2</f>
        <v>2</v>
      </c>
      <c r="F45" s="59">
        <f>1*8</f>
        <v>8</v>
      </c>
      <c r="G45" s="59">
        <f>2*2</f>
        <v>4</v>
      </c>
      <c r="H45" s="59">
        <f>2*4</f>
        <v>8</v>
      </c>
      <c r="I45" s="61">
        <v>0.2</v>
      </c>
      <c r="J45" s="33"/>
      <c r="K45" s="42">
        <f t="shared" si="2"/>
        <v>50.4</v>
      </c>
    </row>
    <row r="46" spans="1:11" x14ac:dyDescent="0.2">
      <c r="A46" s="66" t="s">
        <v>76</v>
      </c>
      <c r="B46" s="59">
        <f>2*4</f>
        <v>8</v>
      </c>
      <c r="C46" s="59">
        <f>1*16</f>
        <v>16</v>
      </c>
      <c r="D46" s="59">
        <f>5*2</f>
        <v>10</v>
      </c>
      <c r="E46" s="59">
        <f>1*4</f>
        <v>4</v>
      </c>
      <c r="F46" s="59">
        <f>1*40</f>
        <v>40</v>
      </c>
      <c r="G46" s="59">
        <f>2*4</f>
        <v>8</v>
      </c>
      <c r="H46" s="59">
        <f>2*8</f>
        <v>16</v>
      </c>
      <c r="I46" s="61">
        <v>0.2</v>
      </c>
      <c r="J46" s="33"/>
      <c r="K46" s="42">
        <f t="shared" si="2"/>
        <v>122.39999999999999</v>
      </c>
    </row>
    <row r="47" spans="1:11" x14ac:dyDescent="0.2">
      <c r="A47" s="66" t="s">
        <v>77</v>
      </c>
      <c r="B47" s="59">
        <f>3*4</f>
        <v>12</v>
      </c>
      <c r="C47" s="59">
        <f>2*24</f>
        <v>48</v>
      </c>
      <c r="D47" s="59">
        <f>5*4</f>
        <v>20</v>
      </c>
      <c r="E47" s="59">
        <f t="shared" si="1"/>
        <v>8</v>
      </c>
      <c r="F47" s="59">
        <f>2*40</f>
        <v>80</v>
      </c>
      <c r="G47" s="59">
        <f>2*8</f>
        <v>16</v>
      </c>
      <c r="H47" s="59">
        <f>1*8</f>
        <v>8</v>
      </c>
      <c r="I47" s="61">
        <v>0.2</v>
      </c>
      <c r="J47" s="33"/>
      <c r="K47" s="42">
        <f t="shared" si="2"/>
        <v>230.39999999999998</v>
      </c>
    </row>
    <row r="48" spans="1:11" x14ac:dyDescent="0.2">
      <c r="A48" s="66" t="s">
        <v>79</v>
      </c>
      <c r="B48" s="59">
        <f>2*8</f>
        <v>16</v>
      </c>
      <c r="C48" s="59">
        <f>2*16</f>
        <v>32</v>
      </c>
      <c r="D48" s="59">
        <f>5*4</f>
        <v>20</v>
      </c>
      <c r="E48" s="59">
        <f t="shared" si="1"/>
        <v>8</v>
      </c>
      <c r="F48" s="59">
        <f>2*32</f>
        <v>64</v>
      </c>
      <c r="G48" s="59">
        <f>2*8</f>
        <v>16</v>
      </c>
      <c r="H48" s="59">
        <f>1*8</f>
        <v>8</v>
      </c>
      <c r="I48" s="61">
        <v>0.2</v>
      </c>
      <c r="J48" s="33"/>
      <c r="K48" s="42">
        <f t="shared" si="2"/>
        <v>196.79999999999998</v>
      </c>
    </row>
    <row r="49" spans="1:11" x14ac:dyDescent="0.2">
      <c r="A49" s="66" t="s">
        <v>78</v>
      </c>
      <c r="B49" s="59">
        <f>2*4</f>
        <v>8</v>
      </c>
      <c r="C49" s="59">
        <f>1*16</f>
        <v>16</v>
      </c>
      <c r="D49" s="59">
        <f>5*2</f>
        <v>10</v>
      </c>
      <c r="E49" s="59">
        <f>1*4</f>
        <v>4</v>
      </c>
      <c r="F49" s="59">
        <f>1*16</f>
        <v>16</v>
      </c>
      <c r="G49" s="59">
        <f>2*2</f>
        <v>4</v>
      </c>
      <c r="H49" s="59">
        <f>1*4</f>
        <v>4</v>
      </c>
      <c r="I49" s="61">
        <v>0.3</v>
      </c>
      <c r="J49" s="33"/>
      <c r="K49" s="42">
        <f t="shared" si="2"/>
        <v>80.600000000000009</v>
      </c>
    </row>
    <row r="50" spans="1:11" x14ac:dyDescent="0.2">
      <c r="A50" s="66" t="s">
        <v>80</v>
      </c>
      <c r="B50" s="59">
        <f>2*4</f>
        <v>8</v>
      </c>
      <c r="C50" s="59">
        <f>1*16</f>
        <v>16</v>
      </c>
      <c r="D50" s="59">
        <f>5*2</f>
        <v>10</v>
      </c>
      <c r="E50" s="59">
        <f>1*4</f>
        <v>4</v>
      </c>
      <c r="F50" s="59">
        <f>1*24</f>
        <v>24</v>
      </c>
      <c r="G50" s="59">
        <f>2*4</f>
        <v>8</v>
      </c>
      <c r="H50" s="59">
        <f>1*8</f>
        <v>8</v>
      </c>
      <c r="I50" s="61">
        <v>0.2</v>
      </c>
      <c r="J50" s="33"/>
      <c r="K50" s="42">
        <f t="shared" si="2"/>
        <v>93.6</v>
      </c>
    </row>
    <row r="51" spans="1:11" x14ac:dyDescent="0.2">
      <c r="A51" s="66" t="s">
        <v>81</v>
      </c>
      <c r="B51" s="59">
        <f>2*2</f>
        <v>4</v>
      </c>
      <c r="C51" s="59">
        <f>1*12</f>
        <v>12</v>
      </c>
      <c r="D51" s="59">
        <f>5*2</f>
        <v>10</v>
      </c>
      <c r="E51" s="59">
        <f>1*4</f>
        <v>4</v>
      </c>
      <c r="F51" s="59">
        <f>1*8</f>
        <v>8</v>
      </c>
      <c r="G51" s="59">
        <f>2*2</f>
        <v>4</v>
      </c>
      <c r="H51" s="59">
        <f>1*4</f>
        <v>4</v>
      </c>
      <c r="I51" s="61">
        <v>0.2</v>
      </c>
      <c r="J51" s="33"/>
      <c r="K51" s="42">
        <f t="shared" si="2"/>
        <v>55.199999999999996</v>
      </c>
    </row>
    <row r="52" spans="1:11" x14ac:dyDescent="0.2">
      <c r="A52" s="66" t="s">
        <v>82</v>
      </c>
      <c r="B52" s="59">
        <f>3*8</f>
        <v>24</v>
      </c>
      <c r="C52" s="59">
        <f>1*32</f>
        <v>32</v>
      </c>
      <c r="D52" s="59">
        <f>5*4</f>
        <v>20</v>
      </c>
      <c r="E52" s="59">
        <f t="shared" si="1"/>
        <v>8</v>
      </c>
      <c r="F52" s="59">
        <f>1*56</f>
        <v>56</v>
      </c>
      <c r="G52" s="59">
        <f>2*4</f>
        <v>8</v>
      </c>
      <c r="H52" s="59">
        <f>2*8</f>
        <v>16</v>
      </c>
      <c r="I52" s="61">
        <v>0.2</v>
      </c>
      <c r="J52" s="33"/>
      <c r="K52" s="42">
        <f t="shared" si="2"/>
        <v>196.79999999999998</v>
      </c>
    </row>
    <row r="53" spans="1:11" ht="13.5" thickBot="1" x14ac:dyDescent="0.25">
      <c r="A53" s="44" t="s">
        <v>93</v>
      </c>
      <c r="B53" s="6"/>
      <c r="C53" s="6"/>
      <c r="D53" s="6"/>
      <c r="E53" s="6">
        <f>SUM(B42:E52)</f>
        <v>706</v>
      </c>
      <c r="F53" s="6"/>
      <c r="G53" s="6">
        <f>SUM(F42:G52)</f>
        <v>620</v>
      </c>
      <c r="H53" s="6">
        <f>SUM(H42:H52)</f>
        <v>152</v>
      </c>
      <c r="I53" s="6"/>
      <c r="J53" s="37"/>
      <c r="K53" s="52">
        <f>(G53+H53)*0.3</f>
        <v>231.6</v>
      </c>
    </row>
    <row r="54" spans="1:11" ht="16.5" thickBot="1" x14ac:dyDescent="0.3">
      <c r="A54" s="22" t="s">
        <v>52</v>
      </c>
      <c r="B54" s="30" t="s">
        <v>4</v>
      </c>
      <c r="C54" s="30" t="s">
        <v>5</v>
      </c>
      <c r="D54" s="30" t="s">
        <v>6</v>
      </c>
      <c r="E54" s="30" t="s">
        <v>7</v>
      </c>
      <c r="F54" s="30" t="s">
        <v>71</v>
      </c>
      <c r="G54" s="30" t="s">
        <v>11</v>
      </c>
      <c r="H54" s="30" t="s">
        <v>9</v>
      </c>
      <c r="I54" s="48" t="s">
        <v>94</v>
      </c>
      <c r="J54" s="33"/>
      <c r="K54" s="20">
        <f>SUM(K55:K57)</f>
        <v>263.2</v>
      </c>
    </row>
    <row r="55" spans="1:11" x14ac:dyDescent="0.2">
      <c r="A55" s="67" t="s">
        <v>34</v>
      </c>
      <c r="B55" s="59">
        <f>2*4</f>
        <v>8</v>
      </c>
      <c r="C55" s="59">
        <f>1*16</f>
        <v>16</v>
      </c>
      <c r="D55" s="59">
        <f>2*2</f>
        <v>4</v>
      </c>
      <c r="E55" s="59">
        <f>1*4</f>
        <v>4</v>
      </c>
      <c r="F55" s="59">
        <f>1*32</f>
        <v>32</v>
      </c>
      <c r="G55" s="59">
        <f>2*4</f>
        <v>8</v>
      </c>
      <c r="H55" s="59">
        <f>1*8</f>
        <v>8</v>
      </c>
      <c r="I55" s="61">
        <v>0.1</v>
      </c>
      <c r="J55" s="33"/>
      <c r="K55" s="41">
        <f>SUM(B55:H55)*(1+I55)</f>
        <v>88</v>
      </c>
    </row>
    <row r="56" spans="1:11" x14ac:dyDescent="0.2">
      <c r="A56" s="18" t="s">
        <v>35</v>
      </c>
      <c r="B56" s="59">
        <f>2*4</f>
        <v>8</v>
      </c>
      <c r="C56" s="59">
        <f>1*24</f>
        <v>24</v>
      </c>
      <c r="D56" s="59">
        <f>2*4</f>
        <v>8</v>
      </c>
      <c r="E56" s="59">
        <f>1*4</f>
        <v>4</v>
      </c>
      <c r="F56" s="59">
        <f>1*48</f>
        <v>48</v>
      </c>
      <c r="G56" s="59">
        <f>2*4</f>
        <v>8</v>
      </c>
      <c r="H56" s="59">
        <f>1*16</f>
        <v>16</v>
      </c>
      <c r="I56" s="61">
        <v>0.2</v>
      </c>
      <c r="J56" s="33"/>
      <c r="K56" s="42">
        <f>SUM(B56:H56)*(1+I56)</f>
        <v>139.19999999999999</v>
      </c>
    </row>
    <row r="57" spans="1:11" ht="13.5" thickBot="1" x14ac:dyDescent="0.25">
      <c r="A57" s="44" t="s">
        <v>93</v>
      </c>
      <c r="B57" s="6"/>
      <c r="C57" s="6"/>
      <c r="D57" s="6"/>
      <c r="E57" s="6">
        <f>SUM(B55:E56)</f>
        <v>76</v>
      </c>
      <c r="F57" s="6"/>
      <c r="G57" s="6">
        <f>SUM(F55:G56)</f>
        <v>96</v>
      </c>
      <c r="H57" s="6">
        <f>SUM(H55:H56)</f>
        <v>24</v>
      </c>
      <c r="I57" s="6"/>
      <c r="J57" s="37"/>
      <c r="K57" s="52">
        <f>(G57+H57)*0.3</f>
        <v>36</v>
      </c>
    </row>
    <row r="58" spans="1:11" ht="16.5" thickBot="1" x14ac:dyDescent="0.3">
      <c r="A58" s="22" t="s">
        <v>10</v>
      </c>
      <c r="B58" s="30" t="s">
        <v>37</v>
      </c>
      <c r="C58" s="30" t="s">
        <v>30</v>
      </c>
      <c r="D58" s="30" t="s">
        <v>31</v>
      </c>
      <c r="E58" s="30" t="s">
        <v>32</v>
      </c>
      <c r="F58" s="30"/>
      <c r="G58" s="30"/>
      <c r="H58" s="30"/>
      <c r="I58" s="48" t="s">
        <v>94</v>
      </c>
      <c r="J58" s="33"/>
      <c r="K58" s="20">
        <f>SUM(K59:K60)</f>
        <v>128.80000000000001</v>
      </c>
    </row>
    <row r="59" spans="1:11" x14ac:dyDescent="0.2">
      <c r="A59" s="67" t="s">
        <v>38</v>
      </c>
      <c r="B59" s="33">
        <f>1*8+2*2</f>
        <v>12</v>
      </c>
      <c r="C59" s="33">
        <f>2*2</f>
        <v>4</v>
      </c>
      <c r="D59" s="33">
        <f>4*8</f>
        <v>32</v>
      </c>
      <c r="E59" s="33">
        <f>4*2</f>
        <v>8</v>
      </c>
      <c r="F59" s="38"/>
      <c r="G59" s="38"/>
      <c r="H59" s="38"/>
      <c r="I59" s="61">
        <v>0.2</v>
      </c>
      <c r="J59" s="33"/>
      <c r="K59" s="41">
        <f>SUM(B59:E59)*(1+I59)</f>
        <v>67.2</v>
      </c>
    </row>
    <row r="60" spans="1:11" ht="13.5" thickBot="1" x14ac:dyDescent="0.25">
      <c r="A60" s="19" t="s">
        <v>39</v>
      </c>
      <c r="B60" s="33">
        <f>1*8+2*2</f>
        <v>12</v>
      </c>
      <c r="C60" s="33">
        <f>2*2</f>
        <v>4</v>
      </c>
      <c r="D60" s="33">
        <f>4*8</f>
        <v>32</v>
      </c>
      <c r="E60" s="33">
        <f>4*2</f>
        <v>8</v>
      </c>
      <c r="F60" s="38"/>
      <c r="G60" s="38"/>
      <c r="H60" s="38"/>
      <c r="I60" s="61">
        <v>0.1</v>
      </c>
      <c r="J60" s="33"/>
      <c r="K60" s="43">
        <f>SUM(B60:E60)*(1+I60)</f>
        <v>61.600000000000009</v>
      </c>
    </row>
    <row r="61" spans="1:11" ht="16.5" thickBot="1" x14ac:dyDescent="0.3">
      <c r="A61" s="22" t="s">
        <v>1</v>
      </c>
      <c r="B61" s="30" t="s">
        <v>29</v>
      </c>
      <c r="C61" s="30" t="s">
        <v>6</v>
      </c>
      <c r="D61" s="30" t="s">
        <v>7</v>
      </c>
      <c r="E61" s="30" t="s">
        <v>30</v>
      </c>
      <c r="F61" s="30" t="s">
        <v>31</v>
      </c>
      <c r="G61" s="30" t="s">
        <v>32</v>
      </c>
      <c r="H61" s="30" t="s">
        <v>33</v>
      </c>
      <c r="I61" s="48" t="s">
        <v>94</v>
      </c>
      <c r="J61" s="33"/>
      <c r="K61" s="17">
        <f>SUM(K62:K68)</f>
        <v>1739.3999999999999</v>
      </c>
    </row>
    <row r="62" spans="1:11" x14ac:dyDescent="0.2">
      <c r="A62" s="67" t="s">
        <v>23</v>
      </c>
      <c r="B62" s="59">
        <f>1*16*5+1*16*5</f>
        <v>160</v>
      </c>
      <c r="C62" s="59">
        <f>5*2*10</f>
        <v>100</v>
      </c>
      <c r="D62" s="59">
        <f>1*2*5+1*2*5</f>
        <v>20</v>
      </c>
      <c r="E62" s="59">
        <f>2*8</f>
        <v>16</v>
      </c>
      <c r="F62" s="59">
        <f>1*16*5+1*16*5</f>
        <v>160</v>
      </c>
      <c r="G62" s="59">
        <f>1*4*5+1*4*5</f>
        <v>40</v>
      </c>
      <c r="H62" s="59">
        <f>1*2*5+1*2*5</f>
        <v>20</v>
      </c>
      <c r="I62" s="61">
        <v>0.2</v>
      </c>
      <c r="J62" s="33"/>
      <c r="K62" s="41">
        <f t="shared" ref="K62:K68" si="3">SUM(B62:H62)*(1+I62)</f>
        <v>619.19999999999993</v>
      </c>
    </row>
    <row r="63" spans="1:11" s="1" customFormat="1" x14ac:dyDescent="0.2">
      <c r="A63" s="18" t="s">
        <v>24</v>
      </c>
      <c r="B63" s="59">
        <f>1*4*5</f>
        <v>20</v>
      </c>
      <c r="C63" s="59">
        <f>5*8</f>
        <v>40</v>
      </c>
      <c r="D63" s="59">
        <f>1*2*5</f>
        <v>10</v>
      </c>
      <c r="E63" s="59">
        <f>2*8</f>
        <v>16</v>
      </c>
      <c r="F63" s="59">
        <f>3*16*5</f>
        <v>240</v>
      </c>
      <c r="G63" s="59">
        <f>3*4*5</f>
        <v>60</v>
      </c>
      <c r="H63" s="59">
        <f>3*2*5</f>
        <v>30</v>
      </c>
      <c r="I63" s="61">
        <v>0.1</v>
      </c>
      <c r="J63" s="33"/>
      <c r="K63" s="42">
        <f t="shared" si="3"/>
        <v>457.6</v>
      </c>
    </row>
    <row r="64" spans="1:11" s="1" customFormat="1" x14ac:dyDescent="0.2">
      <c r="A64" s="18" t="s">
        <v>36</v>
      </c>
      <c r="B64" s="59">
        <f>1*16</f>
        <v>16</v>
      </c>
      <c r="C64" s="59">
        <f>5*2</f>
        <v>10</v>
      </c>
      <c r="D64" s="59">
        <f>1*4</f>
        <v>4</v>
      </c>
      <c r="E64" s="59">
        <f>1*2</f>
        <v>2</v>
      </c>
      <c r="F64" s="59">
        <f>1*4</f>
        <v>4</v>
      </c>
      <c r="G64" s="59">
        <f>1*2</f>
        <v>2</v>
      </c>
      <c r="H64" s="59">
        <f>1*1</f>
        <v>1</v>
      </c>
      <c r="I64" s="61">
        <v>0.2</v>
      </c>
      <c r="J64" s="33"/>
      <c r="K64" s="42">
        <f t="shared" si="3"/>
        <v>46.8</v>
      </c>
    </row>
    <row r="65" spans="1:11" x14ac:dyDescent="0.2">
      <c r="A65" s="18" t="s">
        <v>27</v>
      </c>
      <c r="B65" s="59">
        <f>1*4*2</f>
        <v>8</v>
      </c>
      <c r="C65" s="59">
        <v>0</v>
      </c>
      <c r="D65" s="59">
        <v>0</v>
      </c>
      <c r="E65" s="59">
        <f>1*4*2</f>
        <v>8</v>
      </c>
      <c r="F65" s="59">
        <f>1*8*2</f>
        <v>16</v>
      </c>
      <c r="G65" s="59">
        <f>1*4*2</f>
        <v>8</v>
      </c>
      <c r="H65" s="59">
        <f>1*2*2</f>
        <v>4</v>
      </c>
      <c r="I65" s="61">
        <v>0.3</v>
      </c>
      <c r="J65" s="33"/>
      <c r="K65" s="42">
        <f t="shared" si="3"/>
        <v>57.2</v>
      </c>
    </row>
    <row r="66" spans="1:11" x14ac:dyDescent="0.2">
      <c r="A66" s="18" t="s">
        <v>25</v>
      </c>
      <c r="B66" s="59">
        <f>1*4*2</f>
        <v>8</v>
      </c>
      <c r="C66" s="59">
        <v>0</v>
      </c>
      <c r="D66" s="59">
        <v>0</v>
      </c>
      <c r="E66" s="59">
        <f>1*4*2</f>
        <v>8</v>
      </c>
      <c r="F66" s="59">
        <f>3*8*2</f>
        <v>48</v>
      </c>
      <c r="G66" s="59">
        <f>3*4*2</f>
        <v>24</v>
      </c>
      <c r="H66" s="59">
        <f>3*2*2</f>
        <v>12</v>
      </c>
      <c r="I66" s="61">
        <v>0.2</v>
      </c>
      <c r="J66" s="33"/>
      <c r="K66" s="42">
        <f t="shared" si="3"/>
        <v>120</v>
      </c>
    </row>
    <row r="67" spans="1:11" x14ac:dyDescent="0.2">
      <c r="A67" s="67" t="s">
        <v>28</v>
      </c>
      <c r="B67" s="50">
        <f>1*4*6</f>
        <v>24</v>
      </c>
      <c r="C67" s="50">
        <v>0</v>
      </c>
      <c r="D67" s="50">
        <v>0</v>
      </c>
      <c r="E67" s="50">
        <f>1*4*6</f>
        <v>24</v>
      </c>
      <c r="F67" s="50">
        <f>1*8*6</f>
        <v>48</v>
      </c>
      <c r="G67" s="50">
        <f>1*4*6</f>
        <v>24</v>
      </c>
      <c r="H67" s="50">
        <f>1*2*6</f>
        <v>12</v>
      </c>
      <c r="I67" s="51">
        <v>0.05</v>
      </c>
      <c r="J67" s="33"/>
      <c r="K67" s="42">
        <f t="shared" si="3"/>
        <v>138.6</v>
      </c>
    </row>
    <row r="68" spans="1:11" ht="13.5" thickBot="1" x14ac:dyDescent="0.25">
      <c r="A68" s="19" t="s">
        <v>26</v>
      </c>
      <c r="B68" s="59">
        <f>1*4*6</f>
        <v>24</v>
      </c>
      <c r="C68" s="59">
        <v>0</v>
      </c>
      <c r="D68" s="59">
        <v>0</v>
      </c>
      <c r="E68" s="59">
        <f>1*4*6</f>
        <v>24</v>
      </c>
      <c r="F68" s="59">
        <f>3*8*6</f>
        <v>144</v>
      </c>
      <c r="G68" s="59">
        <f>3*4*6</f>
        <v>72</v>
      </c>
      <c r="H68" s="59">
        <f>3*2*6</f>
        <v>36</v>
      </c>
      <c r="I68" s="61">
        <v>0</v>
      </c>
      <c r="J68" s="33"/>
      <c r="K68" s="43">
        <f t="shared" si="3"/>
        <v>300</v>
      </c>
    </row>
    <row r="69" spans="1:11" ht="16.5" thickBot="1" x14ac:dyDescent="0.3">
      <c r="A69" s="22" t="s">
        <v>2</v>
      </c>
      <c r="B69" s="30" t="s">
        <v>22</v>
      </c>
      <c r="C69" s="30" t="s">
        <v>21</v>
      </c>
      <c r="D69" s="30" t="s">
        <v>6</v>
      </c>
      <c r="E69" s="30" t="s">
        <v>7</v>
      </c>
      <c r="F69" s="30" t="s">
        <v>67</v>
      </c>
      <c r="G69" s="30"/>
      <c r="H69" s="30"/>
      <c r="I69" s="48" t="s">
        <v>94</v>
      </c>
      <c r="J69" s="33"/>
      <c r="K69" s="17">
        <f>SUM(K70:K74)</f>
        <v>258.50000000000006</v>
      </c>
    </row>
    <row r="70" spans="1:11" x14ac:dyDescent="0.2">
      <c r="A70" s="67" t="s">
        <v>68</v>
      </c>
      <c r="B70" s="59">
        <f>1* 8</f>
        <v>8</v>
      </c>
      <c r="C70" s="59">
        <f>1*24</f>
        <v>24</v>
      </c>
      <c r="D70" s="59">
        <f>5*4</f>
        <v>20</v>
      </c>
      <c r="E70" s="59">
        <f>1*8</f>
        <v>8</v>
      </c>
      <c r="F70" s="59">
        <v>0</v>
      </c>
      <c r="G70" s="38"/>
      <c r="H70" s="38"/>
      <c r="I70" s="61">
        <v>0.1</v>
      </c>
      <c r="J70" s="33"/>
      <c r="K70" s="41">
        <f>SUM(B70:F70)*(1+I70)</f>
        <v>66</v>
      </c>
    </row>
    <row r="71" spans="1:11" x14ac:dyDescent="0.2">
      <c r="A71" s="18" t="s">
        <v>69</v>
      </c>
      <c r="B71" s="59">
        <f>1*1</f>
        <v>1</v>
      </c>
      <c r="C71" s="59">
        <f>1*4</f>
        <v>4</v>
      </c>
      <c r="D71" s="59">
        <f>2*1</f>
        <v>2</v>
      </c>
      <c r="E71" s="59">
        <f>1*1</f>
        <v>1</v>
      </c>
      <c r="F71" s="59">
        <v>0</v>
      </c>
      <c r="G71" s="38"/>
      <c r="H71" s="38"/>
      <c r="I71" s="61">
        <v>0.1</v>
      </c>
      <c r="J71" s="33"/>
      <c r="K71" s="42">
        <f>SUM(B71:F71)*(1+I71)</f>
        <v>8.8000000000000007</v>
      </c>
    </row>
    <row r="72" spans="1:11" x14ac:dyDescent="0.2">
      <c r="A72" s="18" t="s">
        <v>70</v>
      </c>
      <c r="B72" s="59">
        <f>1*4</f>
        <v>4</v>
      </c>
      <c r="C72" s="59">
        <f>1*24</f>
        <v>24</v>
      </c>
      <c r="D72" s="59">
        <f>5*4</f>
        <v>20</v>
      </c>
      <c r="E72" s="59">
        <f>1*8</f>
        <v>8</v>
      </c>
      <c r="F72" s="59">
        <v>0</v>
      </c>
      <c r="G72" s="38"/>
      <c r="H72" s="38"/>
      <c r="I72" s="61">
        <v>0.1</v>
      </c>
      <c r="J72" s="33"/>
      <c r="K72" s="42">
        <f>SUM(B72:F72)*(1+I72)</f>
        <v>61.600000000000009</v>
      </c>
    </row>
    <row r="73" spans="1:11" x14ac:dyDescent="0.2">
      <c r="A73" s="18" t="s">
        <v>19</v>
      </c>
      <c r="B73" s="59">
        <f>1*8</f>
        <v>8</v>
      </c>
      <c r="C73" s="59">
        <f>1*40</f>
        <v>40</v>
      </c>
      <c r="D73" s="59">
        <f>5*8</f>
        <v>40</v>
      </c>
      <c r="E73" s="59">
        <f>1*12</f>
        <v>12</v>
      </c>
      <c r="F73" s="59">
        <v>0</v>
      </c>
      <c r="G73" s="38"/>
      <c r="H73" s="38"/>
      <c r="I73" s="61">
        <v>0.1</v>
      </c>
      <c r="J73" s="33"/>
      <c r="K73" s="42">
        <f>SUM(B73:F73)*(1+I73)</f>
        <v>110.00000000000001</v>
      </c>
    </row>
    <row r="74" spans="1:11" ht="13.5" thickBot="1" x14ac:dyDescent="0.25">
      <c r="A74" s="19" t="s">
        <v>20</v>
      </c>
      <c r="B74" s="25">
        <f>1*2</f>
        <v>2</v>
      </c>
      <c r="C74" s="25">
        <f>1*6</f>
        <v>6</v>
      </c>
      <c r="D74" s="25">
        <f>2*1</f>
        <v>2</v>
      </c>
      <c r="E74" s="25">
        <f>1*1</f>
        <v>1</v>
      </c>
      <c r="F74" s="25">
        <v>0</v>
      </c>
      <c r="G74" s="68"/>
      <c r="H74" s="68"/>
      <c r="I74" s="69">
        <v>0.1</v>
      </c>
      <c r="J74" s="26"/>
      <c r="K74" s="43">
        <f>SUM(B74:F74)*(1+I74)</f>
        <v>12.100000000000001</v>
      </c>
    </row>
  </sheetData>
  <mergeCells count="12">
    <mergeCell ref="A17:I17"/>
    <mergeCell ref="B1:I2"/>
    <mergeCell ref="K1:K2"/>
    <mergeCell ref="A7:I7"/>
    <mergeCell ref="A8:I8"/>
    <mergeCell ref="A9:I9"/>
    <mergeCell ref="A10:I10"/>
    <mergeCell ref="A11:I11"/>
    <mergeCell ref="A12:I12"/>
    <mergeCell ref="A13:I13"/>
    <mergeCell ref="A14:I14"/>
    <mergeCell ref="A15:I15"/>
  </mergeCells>
  <pageMargins left="0.25" right="0.25" top="0.75" bottom="0.75" header="0.3" footer="0.3"/>
  <pageSetup paperSize="9" scale="93" fitToHeight="0" orientation="landscape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Template</vt:lpstr>
      <vt:lpstr>Beispiel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Swarovsky</dc:creator>
  <cp:lastModifiedBy>bswar</cp:lastModifiedBy>
  <cp:lastPrinted>2011-04-21T14:40:52Z</cp:lastPrinted>
  <dcterms:created xsi:type="dcterms:W3CDTF">2002-10-09T10:17:22Z</dcterms:created>
  <dcterms:modified xsi:type="dcterms:W3CDTF">2020-08-19T14:37:56Z</dcterms:modified>
</cp:coreProperties>
</file>