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lass\B_T_EWING-Glass-studio\Hand_Tools\"/>
    </mc:Choice>
  </mc:AlternateContent>
  <xr:revisionPtr revIDLastSave="0" documentId="13_ncr:1_{8316986C-A56B-4132-9A75-C6109AFA6056}" xr6:coauthVersionLast="47" xr6:coauthVersionMax="47" xr10:uidLastSave="{00000000-0000-0000-0000-000000000000}"/>
  <bookViews>
    <workbookView xWindow="2385" yWindow="2370" windowWidth="28800" windowHeight="15435" xr2:uid="{49AAC1F6-7DA9-4075-8085-73BEE3245C75}"/>
  </bookViews>
  <sheets>
    <sheet name="M_Tumbler_Fin_Mold" sheetId="1" r:id="rId1"/>
  </sheets>
  <definedNames>
    <definedName name="SCS_Ta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3" i="1"/>
  <c r="H18" i="1"/>
  <c r="E18" i="1"/>
  <c r="B18" i="1"/>
  <c r="H17" i="1"/>
  <c r="E17" i="1"/>
  <c r="B17" i="1"/>
  <c r="H16" i="1" a="1"/>
  <c r="H16" i="1" s="1"/>
  <c r="E16" i="1" a="1"/>
  <c r="E16" i="1" s="1"/>
  <c r="E19" i="1" s="1"/>
  <c r="B16" i="1" a="1"/>
  <c r="B16" i="1" s="1"/>
  <c r="H8" i="1"/>
  <c r="H7" i="1"/>
  <c r="H6" i="1" a="1"/>
  <c r="H6" i="1" s="1"/>
  <c r="E8" i="1"/>
  <c r="E7" i="1"/>
  <c r="E6" i="1" a="1"/>
  <c r="E6" i="1" s="1"/>
  <c r="B8" i="1"/>
  <c r="B7" i="1"/>
  <c r="B6" i="1" a="1"/>
  <c r="B6" i="1" s="1"/>
  <c r="O4" i="1"/>
  <c r="N4" i="1"/>
  <c r="L4" i="1"/>
  <c r="K4" i="1"/>
  <c r="O3" i="1"/>
  <c r="N3" i="1"/>
  <c r="L3" i="1"/>
  <c r="K3" i="1"/>
  <c r="E9" i="1" l="1"/>
  <c r="H9" i="1"/>
  <c r="H19" i="1"/>
  <c r="B19" i="1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<sst xmlns="http://schemas.openxmlformats.org/spreadsheetml/2006/main" count="82" uniqueCount="17">
  <si>
    <t>Stainless</t>
  </si>
  <si>
    <t>Fins</t>
  </si>
  <si>
    <t>Material</t>
  </si>
  <si>
    <t>V-plate</t>
  </si>
  <si>
    <t>6f-platten</t>
  </si>
  <si>
    <t>8f-platten</t>
  </si>
  <si>
    <t>Rivet</t>
  </si>
  <si>
    <t>Aluminum</t>
  </si>
  <si>
    <t>Item</t>
  </si>
  <si>
    <t>Cost</t>
  </si>
  <si>
    <t>Platten</t>
  </si>
  <si>
    <t>Rivets</t>
  </si>
  <si>
    <t>Inputs</t>
  </si>
  <si>
    <t>Total</t>
  </si>
  <si>
    <t>7f-platten</t>
  </si>
  <si>
    <t>REF - DO NOT TOUCH</t>
  </si>
  <si>
    <t>Referenced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</si>
</sst>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24">
    <xf numFmtId="0" fontId="0" fillId="0" borderId="0" xfId="0"/>
    <xf numFmtId="0" fontId="5" fillId="0" borderId="0" xfId="0" applyFont="1" applyAlignment="1">
      <alignment horizontal="center"/>
    </xf>
    <xf numFmtId="0" fontId="2" fillId="2" borderId="1" xfId="2" applyAlignment="1">
      <alignment horizontal="center"/>
    </xf>
    <xf numFmtId="0" fontId="4" fillId="0" borderId="3" xfId="0" applyFont="1" applyBorder="1"/>
    <xf numFmtId="44" fontId="3" fillId="3" borderId="5" xfId="1" applyFont="1" applyFill="1" applyBorder="1"/>
    <xf numFmtId="44" fontId="3" fillId="3" borderId="7" xfId="3" applyNumberFormat="1" applyBorder="1"/>
    <xf numFmtId="0" fontId="0" fillId="0" borderId="0" xfId="0" applyAlignment="1">
      <alignment horizontal="center"/>
    </xf>
    <xf numFmtId="44" fontId="0" fillId="0" borderId="0" xfId="1" applyFont="1" applyBorder="1"/>
    <xf numFmtId="44" fontId="0" fillId="0" borderId="12" xfId="1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11" xfId="0" applyFont="1" applyBorder="1"/>
    <xf numFmtId="0" fontId="4" fillId="0" borderId="0" xfId="0" applyFont="1" applyBorder="1"/>
    <xf numFmtId="0" fontId="4" fillId="0" borderId="12" xfId="0" applyFont="1" applyBorder="1"/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2" xfId="0" applyFont="1" applyBorder="1"/>
    <xf numFmtId="0" fontId="8" fillId="0" borderId="4" xfId="0" applyFont="1" applyBorder="1"/>
    <xf numFmtId="0" fontId="8" fillId="0" borderId="6" xfId="0" applyFont="1" applyFill="1" applyBorder="1"/>
  </cellXfs>
  <cellStyles count="4">
    <cellStyle name="Calculation" xfId="3" builtinId="22"/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41413</xdr:colOff>
      <xdr:row>9</xdr:row>
      <xdr:rowOff>24733</xdr:rowOff>
    </xdr:from>
    <xdr:to>
      <xdr:col>16</xdr:col>
      <xdr:colOff>501117</xdr:colOff>
      <xdr:row>19</xdr:row>
      <xdr:rowOff>68141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65A517-B602-D2CB-A2DA-098F7BC19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9935" y="2194776"/>
          <a:ext cx="4824639" cy="2445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737A-EA0C-4B79-840C-90C7C79237B3}">
  <dimension ref="A1:Q19"/>
  <sheetViews>
    <sheetView tabSelected="1" zoomScale="115" zoomScaleNormal="115" workbookViewId="0"/>
  </sheetViews>
  <sheetFormatPr defaultRowHeight="15" x14ac:dyDescent="0.25"/>
  <cols>
    <col min="1" max="1" width="11.140625" bestFit="1" customWidth="1"/>
    <col min="2" max="2" width="13.7109375" customWidth="1"/>
    <col min="3" max="3" width="4.85546875" customWidth="1"/>
    <col min="4" max="4" width="11.140625" bestFit="1" customWidth="1"/>
    <col min="5" max="5" width="13.7109375" customWidth="1"/>
    <col min="6" max="6" width="4.85546875" customWidth="1"/>
    <col min="7" max="7" width="11.140625" bestFit="1" customWidth="1"/>
    <col min="8" max="8" width="13.7109375" customWidth="1"/>
    <col min="10" max="10" width="10.28515625" bestFit="1" customWidth="1"/>
  </cols>
  <sheetData>
    <row r="1" spans="1:17" ht="18.75" x14ac:dyDescent="0.3">
      <c r="A1" s="18"/>
      <c r="B1" s="19" t="s">
        <v>12</v>
      </c>
      <c r="C1" s="18"/>
      <c r="D1" s="18"/>
      <c r="E1" s="19" t="s">
        <v>12</v>
      </c>
      <c r="F1" s="18"/>
      <c r="G1" s="18"/>
      <c r="H1" s="19" t="s">
        <v>12</v>
      </c>
      <c r="J1" s="15" t="s">
        <v>15</v>
      </c>
      <c r="K1" s="16"/>
      <c r="L1" s="16"/>
      <c r="M1" s="16"/>
      <c r="N1" s="16"/>
      <c r="O1" s="17"/>
    </row>
    <row r="2" spans="1:17" ht="18.75" x14ac:dyDescent="0.3">
      <c r="A2" s="20" t="s">
        <v>1</v>
      </c>
      <c r="B2" s="2">
        <v>6</v>
      </c>
      <c r="D2" s="20" t="s">
        <v>1</v>
      </c>
      <c r="E2" s="2">
        <v>7</v>
      </c>
      <c r="G2" s="20" t="s">
        <v>1</v>
      </c>
      <c r="H2" s="2">
        <v>8</v>
      </c>
      <c r="J2" s="12" t="s">
        <v>2</v>
      </c>
      <c r="K2" s="13" t="s">
        <v>3</v>
      </c>
      <c r="L2" s="13" t="s">
        <v>4</v>
      </c>
      <c r="M2" s="13" t="s">
        <v>14</v>
      </c>
      <c r="N2" s="13" t="s">
        <v>5</v>
      </c>
      <c r="O2" s="14" t="s">
        <v>6</v>
      </c>
    </row>
    <row r="3" spans="1:17" ht="18.75" x14ac:dyDescent="0.3">
      <c r="A3" s="20" t="s">
        <v>2</v>
      </c>
      <c r="B3" s="2" t="s">
        <v>0</v>
      </c>
      <c r="D3" s="20" t="s">
        <v>2</v>
      </c>
      <c r="E3" s="2" t="s">
        <v>0</v>
      </c>
      <c r="G3" s="20" t="s">
        <v>2</v>
      </c>
      <c r="H3" s="2" t="s">
        <v>0</v>
      </c>
      <c r="J3" s="12" t="s">
        <v>0</v>
      </c>
      <c r="K3" s="7">
        <f>234.6/30</f>
        <v>7.8199999999999994</v>
      </c>
      <c r="L3" s="7">
        <f>8.46/2</f>
        <v>4.2300000000000004</v>
      </c>
      <c r="M3" s="7">
        <f>(L3+N3)/2</f>
        <v>4.5999999999999996</v>
      </c>
      <c r="N3" s="7">
        <f>9.94/2</f>
        <v>4.97</v>
      </c>
      <c r="O3" s="8">
        <f>11.54/100</f>
        <v>0.11539999999999999</v>
      </c>
    </row>
    <row r="4" spans="1:17" ht="18.75" x14ac:dyDescent="0.3">
      <c r="A4" s="20" t="s">
        <v>11</v>
      </c>
      <c r="B4" s="2" t="s">
        <v>0</v>
      </c>
      <c r="D4" s="20" t="s">
        <v>11</v>
      </c>
      <c r="E4" s="2" t="s">
        <v>0</v>
      </c>
      <c r="G4" s="20" t="s">
        <v>11</v>
      </c>
      <c r="H4" s="2" t="s">
        <v>0</v>
      </c>
      <c r="J4" s="12" t="s">
        <v>7</v>
      </c>
      <c r="K4" s="7">
        <f>6.44</f>
        <v>6.44</v>
      </c>
      <c r="L4" s="7">
        <f>3.52</f>
        <v>3.52</v>
      </c>
      <c r="M4" s="7">
        <f>(L4+N4)/2</f>
        <v>4.0650000000000004</v>
      </c>
      <c r="N4" s="7">
        <f>4.61</f>
        <v>4.6100000000000003</v>
      </c>
      <c r="O4" s="8">
        <f>10.26/250</f>
        <v>4.104E-2</v>
      </c>
    </row>
    <row r="5" spans="1:17" ht="19.5" thickBot="1" x14ac:dyDescent="0.35">
      <c r="A5" s="21" t="s">
        <v>8</v>
      </c>
      <c r="B5" s="3" t="s">
        <v>9</v>
      </c>
      <c r="D5" s="21" t="s">
        <v>8</v>
      </c>
      <c r="E5" s="3" t="s">
        <v>9</v>
      </c>
      <c r="G5" s="21" t="s">
        <v>8</v>
      </c>
      <c r="H5" s="3" t="s">
        <v>9</v>
      </c>
      <c r="J5" s="9"/>
      <c r="K5" s="10"/>
      <c r="L5" s="10"/>
      <c r="M5" s="10"/>
      <c r="N5" s="10"/>
      <c r="O5" s="11"/>
    </row>
    <row r="6" spans="1:17" ht="18.75" x14ac:dyDescent="0.3">
      <c r="A6" s="22" t="s">
        <v>10</v>
      </c>
      <c r="B6" s="4" cm="1">
        <f t="array" ref="B6">VLOOKUP(B3, $J$3:$O$4, _xlfn.IFS(B2=6,3, B2=7,4, B2=8,5),FALSE) * 2</f>
        <v>8.4600000000000009</v>
      </c>
      <c r="D6" s="22" t="s">
        <v>10</v>
      </c>
      <c r="E6" s="4" cm="1">
        <f t="array" ref="E6">VLOOKUP(E3, $J$3:$O$4, _xlfn.IFS(E2=6,3, E2=7,4, E2=8,5),FALSE) * 2</f>
        <v>9.1999999999999993</v>
      </c>
      <c r="G6" s="22" t="s">
        <v>10</v>
      </c>
      <c r="H6" s="4" cm="1">
        <f t="array" ref="H6">VLOOKUP(H3, $J$3:$O$4, _xlfn.IFS(H2=6,3, H2=7,4, H2=8,5),FALSE) * 2</f>
        <v>9.94</v>
      </c>
    </row>
    <row r="7" spans="1:17" ht="18.75" x14ac:dyDescent="0.3">
      <c r="A7" s="22" t="s">
        <v>3</v>
      </c>
      <c r="B7" s="4">
        <f>VLOOKUP(B3,$J$3:$O$4,2,FALSE ) * B2</f>
        <v>46.919999999999995</v>
      </c>
      <c r="D7" s="22" t="s">
        <v>3</v>
      </c>
      <c r="E7" s="4">
        <f>VLOOKUP(E3,$J$3:$O$4,2,FALSE ) * E2</f>
        <v>54.739999999999995</v>
      </c>
      <c r="G7" s="22" t="s">
        <v>3</v>
      </c>
      <c r="H7" s="4">
        <f>VLOOKUP(H3,$J$3:$O$4,2,FALSE ) * H2</f>
        <v>62.559999999999995</v>
      </c>
    </row>
    <row r="8" spans="1:17" ht="18.75" x14ac:dyDescent="0.3">
      <c r="A8" s="22" t="s">
        <v>6</v>
      </c>
      <c r="B8" s="4">
        <f>VLOOKUP(B4,$J$3:$O$4, 6,FALSE) * (2 *2 *B2)</f>
        <v>2.7695999999999996</v>
      </c>
      <c r="D8" s="22" t="s">
        <v>6</v>
      </c>
      <c r="E8" s="4">
        <f>VLOOKUP(E4,$J$3:$O$4, 6,FALSE) * (2 *2 *E2)</f>
        <v>3.2311999999999999</v>
      </c>
      <c r="G8" s="22" t="s">
        <v>6</v>
      </c>
      <c r="H8" s="4">
        <f>VLOOKUP(H4,$J$3:$O$4, 6,FALSE) * (2 *2 *H2)</f>
        <v>3.6927999999999996</v>
      </c>
    </row>
    <row r="9" spans="1:17" ht="18.75" x14ac:dyDescent="0.3">
      <c r="A9" s="23" t="s">
        <v>13</v>
      </c>
      <c r="B9" s="5">
        <f>SUM(B6:B8)</f>
        <v>58.149599999999992</v>
      </c>
      <c r="D9" s="23" t="s">
        <v>13</v>
      </c>
      <c r="E9" s="5">
        <f>SUM(E6:E8)</f>
        <v>67.171199999999999</v>
      </c>
      <c r="G9" s="23" t="s">
        <v>13</v>
      </c>
      <c r="H9" s="5">
        <f>SUM(H6:H8)</f>
        <v>76.192800000000005</v>
      </c>
      <c r="J9" s="6" t="s">
        <v>16</v>
      </c>
      <c r="K9" s="6"/>
      <c r="L9" s="6"/>
      <c r="M9" s="6"/>
      <c r="N9" s="6"/>
      <c r="O9" s="6"/>
      <c r="P9" s="6"/>
      <c r="Q9" s="6"/>
    </row>
    <row r="10" spans="1:17" ht="18.75" x14ac:dyDescent="0.3">
      <c r="A10" s="18"/>
      <c r="D10" s="18"/>
      <c r="G10" s="18"/>
    </row>
    <row r="11" spans="1:17" ht="18.75" x14ac:dyDescent="0.3">
      <c r="A11" s="18"/>
      <c r="B11" s="1" t="s">
        <v>12</v>
      </c>
      <c r="D11" s="18"/>
      <c r="E11" s="1" t="s">
        <v>12</v>
      </c>
      <c r="G11" s="18"/>
      <c r="H11" s="1" t="s">
        <v>12</v>
      </c>
    </row>
    <row r="12" spans="1:17" ht="18.75" x14ac:dyDescent="0.3">
      <c r="A12" s="20" t="s">
        <v>1</v>
      </c>
      <c r="B12" s="2">
        <v>6</v>
      </c>
      <c r="D12" s="20" t="s">
        <v>1</v>
      </c>
      <c r="E12" s="2">
        <v>7</v>
      </c>
      <c r="G12" s="20" t="s">
        <v>1</v>
      </c>
      <c r="H12" s="2">
        <v>8</v>
      </c>
    </row>
    <row r="13" spans="1:17" ht="18.75" x14ac:dyDescent="0.3">
      <c r="A13" s="20" t="s">
        <v>2</v>
      </c>
      <c r="B13" s="2" t="s">
        <v>7</v>
      </c>
      <c r="D13" s="20" t="s">
        <v>2</v>
      </c>
      <c r="E13" s="2" t="s">
        <v>7</v>
      </c>
      <c r="G13" s="20" t="s">
        <v>2</v>
      </c>
      <c r="H13" s="2" t="s">
        <v>7</v>
      </c>
    </row>
    <row r="14" spans="1:17" ht="18.75" x14ac:dyDescent="0.3">
      <c r="A14" s="20" t="s">
        <v>11</v>
      </c>
      <c r="B14" s="2" t="s">
        <v>7</v>
      </c>
      <c r="D14" s="20" t="s">
        <v>11</v>
      </c>
      <c r="E14" s="2" t="s">
        <v>7</v>
      </c>
      <c r="G14" s="20" t="s">
        <v>11</v>
      </c>
      <c r="H14" s="2" t="s">
        <v>7</v>
      </c>
    </row>
    <row r="15" spans="1:17" ht="18.75" x14ac:dyDescent="0.3">
      <c r="A15" s="21" t="s">
        <v>8</v>
      </c>
      <c r="B15" s="3" t="s">
        <v>9</v>
      </c>
      <c r="D15" s="21" t="s">
        <v>8</v>
      </c>
      <c r="E15" s="3" t="s">
        <v>9</v>
      </c>
      <c r="G15" s="21" t="s">
        <v>8</v>
      </c>
      <c r="H15" s="3" t="s">
        <v>9</v>
      </c>
    </row>
    <row r="16" spans="1:17" ht="18.75" x14ac:dyDescent="0.3">
      <c r="A16" s="22" t="s">
        <v>10</v>
      </c>
      <c r="B16" s="4" cm="1">
        <f t="array" ref="B16">VLOOKUP(B13, $J$3:$O$4, _xlfn.IFS(B12=6,3, B12=7,4, B12=8,5),FALSE) * 2</f>
        <v>7.04</v>
      </c>
      <c r="D16" s="22" t="s">
        <v>10</v>
      </c>
      <c r="E16" s="4" cm="1">
        <f t="array" ref="E16">VLOOKUP(E13, $J$3:$O$4, _xlfn.IFS(E12=6,3, E12=7,4, E12=8,5),FALSE) * 2</f>
        <v>8.1300000000000008</v>
      </c>
      <c r="G16" s="22" t="s">
        <v>10</v>
      </c>
      <c r="H16" s="4" cm="1">
        <f t="array" ref="H16">VLOOKUP(H13, $J$3:$O$4, _xlfn.IFS(H12=6,3, H12=7,4, H12=8,5),FALSE) * 2</f>
        <v>9.2200000000000006</v>
      </c>
    </row>
    <row r="17" spans="1:8" ht="18.75" x14ac:dyDescent="0.3">
      <c r="A17" s="22" t="s">
        <v>3</v>
      </c>
      <c r="B17" s="4">
        <f>VLOOKUP(B13,$J$3:$O$4,2,FALSE ) * B12</f>
        <v>38.64</v>
      </c>
      <c r="D17" s="22" t="s">
        <v>3</v>
      </c>
      <c r="E17" s="4">
        <f>VLOOKUP(E13,$J$3:$O$4,2,FALSE ) * E12</f>
        <v>45.080000000000005</v>
      </c>
      <c r="G17" s="22" t="s">
        <v>3</v>
      </c>
      <c r="H17" s="4">
        <f>VLOOKUP(H13,$J$3:$O$4,2,FALSE ) * H12</f>
        <v>51.52</v>
      </c>
    </row>
    <row r="18" spans="1:8" ht="18.75" x14ac:dyDescent="0.3">
      <c r="A18" s="22" t="s">
        <v>6</v>
      </c>
      <c r="B18" s="4">
        <f>VLOOKUP(B14,$J$3:$O$4, 6,FALSE) * (2 *2 *B12)</f>
        <v>0.98496000000000006</v>
      </c>
      <c r="D18" s="22" t="s">
        <v>6</v>
      </c>
      <c r="E18" s="4">
        <f>VLOOKUP(E14,$J$3:$O$4, 6,FALSE) * (2 *2 *E12)</f>
        <v>1.1491199999999999</v>
      </c>
      <c r="G18" s="22" t="s">
        <v>6</v>
      </c>
      <c r="H18" s="4">
        <f>VLOOKUP(H14,$J$3:$O$4, 6,FALSE) * (2 *2 *H12)</f>
        <v>1.31328</v>
      </c>
    </row>
    <row r="19" spans="1:8" ht="18.75" x14ac:dyDescent="0.3">
      <c r="A19" s="23" t="s">
        <v>13</v>
      </c>
      <c r="B19" s="5">
        <f>SUM(B16:B18)</f>
        <v>46.664960000000001</v>
      </c>
      <c r="D19" s="23" t="s">
        <v>13</v>
      </c>
      <c r="E19" s="5">
        <f>SUM(E16:E18)</f>
        <v>54.359120000000004</v>
      </c>
      <c r="G19" s="23" t="s">
        <v>13</v>
      </c>
      <c r="H19" s="5">
        <f>SUM(H16:H18)</f>
        <v>62.053280000000001</v>
      </c>
    </row>
  </sheetData>
  <mergeCells count="2">
    <mergeCell ref="J1:O1"/>
    <mergeCell ref="J9:Q9"/>
  </mergeCells>
  <dataValidations count="2">
    <dataValidation type="list" allowBlank="1" showInputMessage="1" showErrorMessage="1" sqref="B2 H2 E2 B12 H12 E12" xr:uid="{29A517BD-0B4B-45C5-94E2-038ED3FA3E43}">
      <formula1>"6,7,8"</formula1>
    </dataValidation>
    <dataValidation type="list" allowBlank="1" showInputMessage="1" showErrorMessage="1" sqref="B3:B4 H3:H4 E3:E4 B13:B14 H13:H14 E13:E14" xr:uid="{EBFC8357-1CC6-46CC-9EB2-0145E34ABB2E}">
      <formula1>"Stainless,Aluminum"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M_Tumbler_Fin_Mold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Ewing</dc:creator>
  <cp:lastModifiedBy>Benjamin Ewing</cp:lastModifiedBy>
  <dcterms:created xsi:type="dcterms:W3CDTF">2024-10-27T23:30:07Z</dcterms:created>
  <dcterms:modified xsi:type="dcterms:W3CDTF">2024-10-28T00:20:44Z</dcterms:modified>
</cp:coreProperties>
</file>