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RD\Desktop\Projects\Finance\dividendTracker\"/>
    </mc:Choice>
  </mc:AlternateContent>
  <xr:revisionPtr revIDLastSave="0" documentId="13_ncr:1_{BD1D27D2-0A27-4DD4-9CB9-B5A590AD7189}" xr6:coauthVersionLast="43" xr6:coauthVersionMax="43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E2" i="1"/>
  <c r="F5" i="1"/>
  <c r="E5" i="1"/>
  <c r="F8" i="1" l="1"/>
  <c r="E8" i="1"/>
  <c r="C8" i="1"/>
  <c r="F58" i="1"/>
  <c r="E58" i="1"/>
  <c r="C58" i="1"/>
  <c r="F57" i="1"/>
  <c r="E57" i="1"/>
  <c r="C57" i="1"/>
  <c r="F59" i="1"/>
  <c r="E59" i="1"/>
  <c r="C59" i="1"/>
  <c r="F56" i="1"/>
  <c r="E56" i="1"/>
  <c r="C56" i="1"/>
  <c r="F55" i="1"/>
  <c r="E55" i="1"/>
  <c r="C55" i="1"/>
  <c r="F54" i="1"/>
  <c r="E54" i="1"/>
  <c r="C54" i="1"/>
  <c r="F53" i="1"/>
  <c r="E53" i="1"/>
  <c r="C53" i="1"/>
  <c r="F52" i="1"/>
  <c r="E52" i="1"/>
  <c r="C52" i="1"/>
  <c r="F50" i="1"/>
  <c r="E50" i="1"/>
  <c r="C50" i="1"/>
  <c r="F49" i="1"/>
  <c r="E49" i="1"/>
  <c r="C49" i="1"/>
  <c r="F42" i="1"/>
  <c r="E42" i="1"/>
  <c r="C42" i="1"/>
  <c r="F51" i="1"/>
  <c r="E51" i="1"/>
  <c r="C51" i="1"/>
  <c r="F45" i="1"/>
  <c r="E45" i="1"/>
  <c r="C45" i="1"/>
  <c r="F41" i="1"/>
  <c r="E41" i="1"/>
  <c r="C41" i="1"/>
  <c r="F48" i="1"/>
  <c r="E48" i="1"/>
  <c r="C48" i="1"/>
  <c r="F43" i="1"/>
  <c r="E43" i="1"/>
  <c r="C43" i="1"/>
  <c r="F44" i="1"/>
  <c r="E44" i="1"/>
  <c r="C44" i="1"/>
  <c r="F38" i="1"/>
  <c r="E38" i="1"/>
  <c r="C38" i="1"/>
  <c r="F39" i="1"/>
  <c r="E39" i="1"/>
  <c r="C39" i="1"/>
  <c r="F40" i="1"/>
  <c r="E40" i="1"/>
  <c r="C40" i="1"/>
  <c r="F34" i="1"/>
  <c r="E34" i="1"/>
  <c r="C34" i="1"/>
  <c r="F37" i="1"/>
  <c r="E37" i="1"/>
  <c r="C37" i="1"/>
  <c r="F47" i="1"/>
  <c r="E47" i="1"/>
  <c r="C47" i="1"/>
  <c r="F35" i="1"/>
  <c r="E35" i="1"/>
  <c r="C35" i="1"/>
  <c r="F36" i="1"/>
  <c r="E36" i="1"/>
  <c r="C36" i="1"/>
  <c r="F46" i="1"/>
  <c r="E46" i="1"/>
  <c r="C46" i="1"/>
  <c r="F31" i="1"/>
  <c r="E31" i="1"/>
  <c r="C31" i="1"/>
  <c r="F33" i="1"/>
  <c r="E33" i="1"/>
  <c r="C33" i="1"/>
  <c r="F28" i="1"/>
  <c r="E28" i="1"/>
  <c r="C28" i="1"/>
  <c r="F30" i="1"/>
  <c r="E30" i="1"/>
  <c r="C30" i="1"/>
  <c r="F32" i="1"/>
  <c r="E32" i="1"/>
  <c r="C32" i="1"/>
  <c r="F29" i="1"/>
  <c r="E29" i="1"/>
  <c r="C29" i="1"/>
  <c r="F27" i="1"/>
  <c r="E27" i="1"/>
  <c r="C27" i="1"/>
  <c r="F19" i="1"/>
  <c r="E19" i="1"/>
  <c r="C19" i="1"/>
  <c r="F26" i="1"/>
  <c r="E26" i="1"/>
  <c r="C26" i="1"/>
  <c r="F20" i="1"/>
  <c r="E20" i="1"/>
  <c r="C20" i="1"/>
  <c r="F24" i="1"/>
  <c r="E24" i="1"/>
  <c r="C24" i="1"/>
  <c r="F22" i="1"/>
  <c r="E22" i="1"/>
  <c r="C22" i="1"/>
  <c r="F25" i="1"/>
  <c r="E25" i="1"/>
  <c r="C25" i="1"/>
  <c r="F23" i="1"/>
  <c r="E23" i="1"/>
  <c r="C23" i="1"/>
  <c r="F18" i="1"/>
  <c r="E18" i="1"/>
  <c r="C18" i="1"/>
  <c r="F21" i="1"/>
  <c r="E21" i="1"/>
  <c r="C21" i="1"/>
  <c r="F16" i="1"/>
  <c r="E16" i="1"/>
  <c r="C16" i="1"/>
  <c r="F15" i="1"/>
  <c r="E15" i="1"/>
  <c r="C15" i="1"/>
  <c r="F14" i="1"/>
  <c r="E14" i="1"/>
  <c r="C14" i="1"/>
  <c r="F17" i="1"/>
  <c r="E17" i="1"/>
  <c r="C17" i="1"/>
  <c r="F13" i="1"/>
  <c r="E13" i="1"/>
  <c r="C13" i="1"/>
  <c r="F11" i="1"/>
  <c r="E11" i="1"/>
  <c r="C11" i="1"/>
  <c r="F10" i="1"/>
  <c r="E10" i="1"/>
  <c r="C10" i="1"/>
  <c r="F12" i="1"/>
  <c r="E12" i="1"/>
  <c r="C12" i="1"/>
  <c r="F9" i="1"/>
  <c r="E9" i="1"/>
  <c r="C9" i="1"/>
  <c r="F7" i="1"/>
  <c r="E7" i="1"/>
  <c r="C7" i="1"/>
  <c r="F6" i="1"/>
  <c r="E6" i="1"/>
  <c r="C6" i="1"/>
  <c r="C5" i="1"/>
  <c r="J4" i="1"/>
  <c r="I4" i="1"/>
  <c r="I5" i="1" s="1"/>
  <c r="F3" i="1"/>
  <c r="E3" i="1"/>
  <c r="F4" i="1"/>
  <c r="E4" i="1"/>
  <c r="C4" i="1"/>
  <c r="F2" i="1"/>
</calcChain>
</file>

<file path=xl/sharedStrings.xml><?xml version="1.0" encoding="utf-8"?>
<sst xmlns="http://schemas.openxmlformats.org/spreadsheetml/2006/main" count="128" uniqueCount="117">
  <si>
    <t>Stock ID</t>
  </si>
  <si>
    <t>Price</t>
  </si>
  <si>
    <t>Yield</t>
  </si>
  <si>
    <t>Annual Yield</t>
  </si>
  <si>
    <t>$price/annual yield</t>
  </si>
  <si>
    <t>Annual Yield for $1k</t>
  </si>
  <si>
    <t>Updated:</t>
  </si>
  <si>
    <t>2019-07-30 08:00:43.192736</t>
  </si>
  <si>
    <t>OXLC</t>
  </si>
  <si>
    <t>1.62</t>
  </si>
  <si>
    <t>~Account Value</t>
  </si>
  <si>
    <t>Dividends</t>
  </si>
  <si>
    <t>Swing</t>
  </si>
  <si>
    <t>NLY</t>
  </si>
  <si>
    <t>1.00</t>
  </si>
  <si>
    <t>THW</t>
  </si>
  <si>
    <t>1.40</t>
  </si>
  <si>
    <t>TCPC</t>
  </si>
  <si>
    <t>1.44</t>
  </si>
  <si>
    <t>Buy</t>
  </si>
  <si>
    <t>PDI</t>
  </si>
  <si>
    <t>2.65</t>
  </si>
  <si>
    <t>IRM</t>
  </si>
  <si>
    <t>2.44</t>
  </si>
  <si>
    <t>XOM</t>
  </si>
  <si>
    <t>3.48</t>
  </si>
  <si>
    <t>LEG</t>
  </si>
  <si>
    <t>1.60</t>
  </si>
  <si>
    <t>PBCT</t>
  </si>
  <si>
    <t>0.71</t>
  </si>
  <si>
    <t>CAH</t>
  </si>
  <si>
    <t>1.92</t>
  </si>
  <si>
    <t>CVX</t>
  </si>
  <si>
    <t>4.76</t>
  </si>
  <si>
    <t>MMM</t>
  </si>
  <si>
    <t>5.76</t>
  </si>
  <si>
    <t>ADM</t>
  </si>
  <si>
    <t>ED</t>
  </si>
  <si>
    <t>2.96</t>
  </si>
  <si>
    <t>WBA</t>
  </si>
  <si>
    <t>1.83</t>
  </si>
  <si>
    <t>FRT</t>
  </si>
  <si>
    <t>4.08</t>
  </si>
  <si>
    <t>CAT</t>
  </si>
  <si>
    <t>4.12</t>
  </si>
  <si>
    <t>KO</t>
  </si>
  <si>
    <t>EMR</t>
  </si>
  <si>
    <t>1.96</t>
  </si>
  <si>
    <t>TGT</t>
  </si>
  <si>
    <t>2.64</t>
  </si>
  <si>
    <t>KMB</t>
  </si>
  <si>
    <t>BEN</t>
  </si>
  <si>
    <t>1.04</t>
  </si>
  <si>
    <t>NUE</t>
  </si>
  <si>
    <t>GPC</t>
  </si>
  <si>
    <t>3.05</t>
  </si>
  <si>
    <t>PEP</t>
  </si>
  <si>
    <t>3.82</t>
  </si>
  <si>
    <t>TROW</t>
  </si>
  <si>
    <t>3.04</t>
  </si>
  <si>
    <t>CLX</t>
  </si>
  <si>
    <t>4.24</t>
  </si>
  <si>
    <t>ITW</t>
  </si>
  <si>
    <t>4.00</t>
  </si>
  <si>
    <t>JNJ</t>
  </si>
  <si>
    <t>3.80</t>
  </si>
  <si>
    <t>PG</t>
  </si>
  <si>
    <t>2.98</t>
  </si>
  <si>
    <t>VFC</t>
  </si>
  <si>
    <t>1.72</t>
  </si>
  <si>
    <t>GD</t>
  </si>
  <si>
    <t>UTX</t>
  </si>
  <si>
    <t>2.94</t>
  </si>
  <si>
    <t>GWW</t>
  </si>
  <si>
    <t>MCD</t>
  </si>
  <si>
    <t>4.64</t>
  </si>
  <si>
    <t>SYY</t>
  </si>
  <si>
    <t>1.56</t>
  </si>
  <si>
    <t>MDT</t>
  </si>
  <si>
    <t>2.16</t>
  </si>
  <si>
    <t>CINF</t>
  </si>
  <si>
    <t>2.24</t>
  </si>
  <si>
    <t>LOW</t>
  </si>
  <si>
    <t>2.20</t>
  </si>
  <si>
    <t>APD</t>
  </si>
  <si>
    <t>HRL</t>
  </si>
  <si>
    <t>0.84</t>
  </si>
  <si>
    <t>CB</t>
  </si>
  <si>
    <t>3.00</t>
  </si>
  <si>
    <t>AOS</t>
  </si>
  <si>
    <t>0.88</t>
  </si>
  <si>
    <t>DOV</t>
  </si>
  <si>
    <t>PNR</t>
  </si>
  <si>
    <t>0.72</t>
  </si>
  <si>
    <t>AFL</t>
  </si>
  <si>
    <t>1.08</t>
  </si>
  <si>
    <t>ADP</t>
  </si>
  <si>
    <t>3.16</t>
  </si>
  <si>
    <t>WMT</t>
  </si>
  <si>
    <t>2.12</t>
  </si>
  <si>
    <t>SWK</t>
  </si>
  <si>
    <t>2.76</t>
  </si>
  <si>
    <t>PPG</t>
  </si>
  <si>
    <t>2.04</t>
  </si>
  <si>
    <t>ABT</t>
  </si>
  <si>
    <t>1.28</t>
  </si>
  <si>
    <t>MKC</t>
  </si>
  <si>
    <t>2.28</t>
  </si>
  <si>
    <t>BDX</t>
  </si>
  <si>
    <t>3.08</t>
  </si>
  <si>
    <t>SHW</t>
  </si>
  <si>
    <t>4.52</t>
  </si>
  <si>
    <t>SPGI</t>
  </si>
  <si>
    <t>ECL</t>
  </si>
  <si>
    <t>1.84</t>
  </si>
  <si>
    <t>ABBV</t>
  </si>
  <si>
    <t>4.28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</si>
</sst>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4.4" x14ac:dyDescent="0.55000000000000004"/>
  <cols>
    <col min="2" max="2" width="8.83984375" style="2" customWidth="1"/>
    <col min="3" max="3" width="8.83984375" style="3" customWidth="1"/>
    <col min="4" max="4" width="10.3125" style="7" bestFit="1" customWidth="1"/>
    <col min="5" max="5" width="15.7890625" style="2" bestFit="1" customWidth="1"/>
    <col min="6" max="6" width="16.41796875" style="2" bestFit="1" customWidth="1"/>
    <col min="8" max="8" width="13" style="1" bestFit="1" customWidth="1"/>
  </cols>
  <sheetData>
    <row r="1" spans="1:10" x14ac:dyDescent="0.55000000000000004">
      <c r="A1" t="s">
        <v>0</v>
      </c>
      <c r="B1" s="2" t="s">
        <v>1</v>
      </c>
      <c r="C1" s="3" t="s">
        <v>2</v>
      </c>
      <c r="D1" s="7" t="s">
        <v>3</v>
      </c>
      <c r="E1" s="2" t="s">
        <v>4</v>
      </c>
      <c r="F1" s="2" t="s">
        <v>5</v>
      </c>
      <c r="G1" s="5" t="s">
        <v>6</v>
      </c>
      <c r="H1" s="6" t="s">
        <v>7</v>
      </c>
    </row>
    <row r="2" spans="1:10" x14ac:dyDescent="0.55000000000000004">
      <c r="A2" t="s">
        <v>8</v>
      </c>
      <c r="B2" s="2">
        <v>10.670000076293951</v>
      </c>
      <c r="C2" s="3">
        <f>D2/B2</f>
        <v>0.15182755280379345</v>
      </c>
      <c r="D2" s="7" t="s">
        <v>9</v>
      </c>
      <c r="E2" s="2">
        <f>B2/D2</f>
        <v>6.5864198001814502</v>
      </c>
      <c r="F2" s="2">
        <f>93.720712 * 1.62</f>
        <v>151.82755344000003</v>
      </c>
      <c r="H2" t="s">
        <v>10</v>
      </c>
      <c r="I2" t="s">
        <v>11</v>
      </c>
      <c r="J2" t="s">
        <v>12</v>
      </c>
    </row>
    <row r="3" spans="1:10" x14ac:dyDescent="0.55000000000000004">
      <c r="A3" t="s">
        <v>15</v>
      </c>
      <c r="B3" s="2">
        <v>13.3612003326416</v>
      </c>
      <c r="C3" s="3">
        <f>D3/B3</f>
        <v>0.10478100508528267</v>
      </c>
      <c r="D3" s="7" t="s">
        <v>16</v>
      </c>
      <c r="E3" s="2">
        <f>B3/D3</f>
        <v>9.5437145233154297</v>
      </c>
      <c r="F3" s="2">
        <f>74.843575 * 1.4</f>
        <v>104.78100499999999</v>
      </c>
      <c r="H3">
        <v>2000</v>
      </c>
      <c r="I3" s="4">
        <v>0.75</v>
      </c>
      <c r="J3" s="4">
        <v>0.25</v>
      </c>
    </row>
    <row r="4" spans="1:10" x14ac:dyDescent="0.55000000000000004">
      <c r="A4" t="s">
        <v>13</v>
      </c>
      <c r="B4" s="2">
        <v>9.6000003814697266</v>
      </c>
      <c r="C4" s="3">
        <f>D4/B4</f>
        <v>0.10416666252745539</v>
      </c>
      <c r="D4" s="7" t="s">
        <v>14</v>
      </c>
      <c r="E4" s="2">
        <f>B4/D4</f>
        <v>9.6000003814697266</v>
      </c>
      <c r="F4" s="2">
        <f>104.166663 * 1</f>
        <v>104.166663</v>
      </c>
      <c r="I4">
        <f>H3*I3</f>
        <v>1500</v>
      </c>
      <c r="J4">
        <f>H3*J3</f>
        <v>500</v>
      </c>
    </row>
    <row r="5" spans="1:10" x14ac:dyDescent="0.55000000000000004">
      <c r="A5" t="s">
        <v>17</v>
      </c>
      <c r="B5" s="2">
        <v>14.060000419616699</v>
      </c>
      <c r="C5" s="3">
        <f>D5/B5</f>
        <v>0.1024182046247234</v>
      </c>
      <c r="D5" s="7" t="s">
        <v>18</v>
      </c>
      <c r="E5" s="2">
        <f>B5/D5</f>
        <v>9.7638891802893752</v>
      </c>
      <c r="F5" s="2">
        <f>71.123753 * 1.44</f>
        <v>102.41820431999999</v>
      </c>
      <c r="H5" t="s">
        <v>19</v>
      </c>
      <c r="I5">
        <f>I4*0.25</f>
        <v>375</v>
      </c>
    </row>
    <row r="6" spans="1:10" x14ac:dyDescent="0.55000000000000004">
      <c r="A6" t="s">
        <v>20</v>
      </c>
      <c r="B6" s="2">
        <v>31.948099136352539</v>
      </c>
      <c r="C6" s="3">
        <f>D6/B6</f>
        <v>8.2947031956109862E-2</v>
      </c>
      <c r="D6" s="7" t="s">
        <v>21</v>
      </c>
      <c r="E6" s="2">
        <f>B6/D6</f>
        <v>12.055886466548129</v>
      </c>
      <c r="F6" s="2">
        <f>31.300767 * 2.65</f>
        <v>82.947032550000003</v>
      </c>
    </row>
    <row r="7" spans="1:10" x14ac:dyDescent="0.55000000000000004">
      <c r="A7" t="s">
        <v>22</v>
      </c>
      <c r="B7" s="2">
        <v>29.95999908447266</v>
      </c>
      <c r="C7" s="3">
        <f>D7/B7</f>
        <v>8.1441925052146494E-2</v>
      </c>
      <c r="D7" s="7" t="s">
        <v>23</v>
      </c>
      <c r="E7" s="2">
        <f>B7/D7</f>
        <v>12.278688149374041</v>
      </c>
      <c r="F7" s="2">
        <f>33.377838 * 2.44</f>
        <v>81.441924719999989</v>
      </c>
    </row>
    <row r="8" spans="1:10" x14ac:dyDescent="0.55000000000000004">
      <c r="A8" t="s">
        <v>115</v>
      </c>
      <c r="B8" s="2">
        <v>66.860000610351563</v>
      </c>
      <c r="C8" s="1">
        <f>D8/B8</f>
        <v>6.4014357776379552E-2</v>
      </c>
      <c r="D8" s="7" t="s">
        <v>116</v>
      </c>
      <c r="E8" s="2">
        <f>B8/D8</f>
        <v>15.621495469708307</v>
      </c>
      <c r="F8" s="2">
        <f>14.956626 * 4.28</f>
        <v>64.014359280000008</v>
      </c>
    </row>
    <row r="9" spans="1:10" x14ac:dyDescent="0.55000000000000004">
      <c r="A9" t="s">
        <v>24</v>
      </c>
      <c r="B9" s="2">
        <v>75.3865966796875</v>
      </c>
      <c r="C9" s="3">
        <f>D9/B9</f>
        <v>4.6162052052651774E-2</v>
      </c>
      <c r="D9" s="7" t="s">
        <v>25</v>
      </c>
      <c r="E9" s="2">
        <f>B9/D9</f>
        <v>21.662815137841235</v>
      </c>
      <c r="F9" s="2">
        <f>13.264957 * 3.48</f>
        <v>46.162050360000002</v>
      </c>
    </row>
    <row r="10" spans="1:10" x14ac:dyDescent="0.55000000000000004">
      <c r="A10" t="s">
        <v>28</v>
      </c>
      <c r="B10" s="2">
        <v>16.469999313354489</v>
      </c>
      <c r="C10" s="3">
        <f>D10/B10</f>
        <v>4.3108684250175139E-2</v>
      </c>
      <c r="D10" s="7" t="s">
        <v>29</v>
      </c>
      <c r="E10" s="2">
        <f>B10/D10</f>
        <v>23.197182131485196</v>
      </c>
      <c r="F10" s="2">
        <f>60.716457 * 0.71</f>
        <v>43.10868447</v>
      </c>
    </row>
    <row r="11" spans="1:10" x14ac:dyDescent="0.55000000000000004">
      <c r="A11" t="s">
        <v>30</v>
      </c>
      <c r="B11" s="2">
        <v>45.650001525878913</v>
      </c>
      <c r="C11" s="3">
        <f>D11/B11</f>
        <v>4.205914426775112E-2</v>
      </c>
      <c r="D11" s="7" t="s">
        <v>31</v>
      </c>
      <c r="E11" s="2">
        <f>B11/D11</f>
        <v>23.776042461395267</v>
      </c>
      <c r="F11" s="2">
        <f>21.905804 * 1.92</f>
        <v>42.059143679999998</v>
      </c>
    </row>
    <row r="12" spans="1:10" x14ac:dyDescent="0.55000000000000004">
      <c r="A12" t="s">
        <v>26</v>
      </c>
      <c r="B12" s="2">
        <v>39.75</v>
      </c>
      <c r="C12" s="3">
        <f>D12/B12</f>
        <v>4.025157232704403E-2</v>
      </c>
      <c r="D12" s="7" t="s">
        <v>27</v>
      </c>
      <c r="E12" s="2">
        <f>B12/D12</f>
        <v>24.84375</v>
      </c>
      <c r="F12" s="2">
        <f>25.157233 * 1.6</f>
        <v>40.251572800000005</v>
      </c>
    </row>
    <row r="13" spans="1:10" x14ac:dyDescent="0.55000000000000004">
      <c r="A13" t="s">
        <v>32</v>
      </c>
      <c r="B13" s="2">
        <v>124.5350036621094</v>
      </c>
      <c r="C13" s="3">
        <f>D13/B13</f>
        <v>3.8222185409934356E-2</v>
      </c>
      <c r="D13" s="7" t="s">
        <v>33</v>
      </c>
      <c r="E13" s="2">
        <f>B13/D13</f>
        <v>26.162815895401135</v>
      </c>
      <c r="F13" s="2">
        <f>8.029871 * 4.76</f>
        <v>38.222185959999997</v>
      </c>
    </row>
    <row r="14" spans="1:10" x14ac:dyDescent="0.55000000000000004">
      <c r="A14" t="s">
        <v>36</v>
      </c>
      <c r="B14" s="2">
        <v>40.599998474121087</v>
      </c>
      <c r="C14" s="3">
        <f>D14/B14</f>
        <v>3.4482759916662963E-2</v>
      </c>
      <c r="D14" s="7" t="s">
        <v>16</v>
      </c>
      <c r="E14" s="2">
        <f>B14/D14</f>
        <v>28.999998910086493</v>
      </c>
      <c r="F14" s="2">
        <f>24.630543 * 1.4</f>
        <v>34.482760199999994</v>
      </c>
    </row>
    <row r="15" spans="1:10" x14ac:dyDescent="0.55000000000000004">
      <c r="A15" t="s">
        <v>37</v>
      </c>
      <c r="B15" s="2">
        <v>86.580001831054688</v>
      </c>
      <c r="C15" s="3">
        <f>D15/B15</f>
        <v>3.4188033465001627E-2</v>
      </c>
      <c r="D15" s="7" t="s">
        <v>38</v>
      </c>
      <c r="E15" s="2">
        <f>B15/D15</f>
        <v>29.250000618599557</v>
      </c>
      <c r="F15" s="2">
        <f>11.550011 * 2.96</f>
        <v>34.188032559999996</v>
      </c>
    </row>
    <row r="16" spans="1:10" x14ac:dyDescent="0.55000000000000004">
      <c r="A16" t="s">
        <v>39</v>
      </c>
      <c r="B16" s="2">
        <v>54.744998931884773</v>
      </c>
      <c r="C16" s="3">
        <f>D16/B16</f>
        <v>3.3427710945376693E-2</v>
      </c>
      <c r="D16" s="7" t="s">
        <v>40</v>
      </c>
      <c r="E16" s="2">
        <f>B16/D16</f>
        <v>29.915299962778562</v>
      </c>
      <c r="F16" s="2">
        <f>18.266509 * 1.83</f>
        <v>33.427711469999998</v>
      </c>
    </row>
    <row r="17" spans="1:6" x14ac:dyDescent="0.55000000000000004">
      <c r="A17" t="s">
        <v>34</v>
      </c>
      <c r="B17" s="2">
        <v>175.19000244140619</v>
      </c>
      <c r="C17" s="3">
        <f>D17/B17</f>
        <v>3.2878588502368918E-2</v>
      </c>
      <c r="D17" s="7" t="s">
        <v>35</v>
      </c>
      <c r="E17" s="2">
        <f>B17/D17</f>
        <v>30.414930979410798</v>
      </c>
      <c r="F17" s="2">
        <f>5.708088 * 5.76</f>
        <v>32.87858688</v>
      </c>
    </row>
    <row r="18" spans="1:6" x14ac:dyDescent="0.55000000000000004">
      <c r="A18" t="s">
        <v>43</v>
      </c>
      <c r="B18" s="2">
        <v>132.36000061035159</v>
      </c>
      <c r="C18" s="3">
        <f>D18/B18</f>
        <v>3.1127228626484184E-2</v>
      </c>
      <c r="D18" s="7" t="s">
        <v>44</v>
      </c>
      <c r="E18" s="2">
        <f>B18/D18</f>
        <v>32.126213740376599</v>
      </c>
      <c r="F18" s="2">
        <f>7.555153 * 4.12</f>
        <v>31.127230359999999</v>
      </c>
    </row>
    <row r="19" spans="1:6" x14ac:dyDescent="0.55000000000000004">
      <c r="A19" t="s">
        <v>54</v>
      </c>
      <c r="B19" s="2">
        <v>98.239997863769531</v>
      </c>
      <c r="C19" s="3">
        <f>D19/B19</f>
        <v>3.1046417613215627E-2</v>
      </c>
      <c r="D19" s="7" t="s">
        <v>55</v>
      </c>
      <c r="E19" s="2">
        <f>B19/D19</f>
        <v>32.209835365170342</v>
      </c>
      <c r="F19" s="2">
        <f>10.179153 * 3.05</f>
        <v>31.046416649999998</v>
      </c>
    </row>
    <row r="20" spans="1:6" x14ac:dyDescent="0.55000000000000004">
      <c r="A20" t="s">
        <v>51</v>
      </c>
      <c r="B20" s="2">
        <v>33.590000152587891</v>
      </c>
      <c r="C20" s="3">
        <f>D20/B20</f>
        <v>3.0961595572361878E-2</v>
      </c>
      <c r="D20" s="7" t="s">
        <v>52</v>
      </c>
      <c r="E20" s="2">
        <f>B20/D20</f>
        <v>32.298077069796051</v>
      </c>
      <c r="F20" s="2">
        <f>29.770765 * 1.04</f>
        <v>30.961595600000003</v>
      </c>
    </row>
    <row r="21" spans="1:6" x14ac:dyDescent="0.55000000000000004">
      <c r="A21" t="s">
        <v>41</v>
      </c>
      <c r="B21" s="2">
        <v>132.5</v>
      </c>
      <c r="C21" s="3">
        <f>D21/B21</f>
        <v>3.079245283018868E-2</v>
      </c>
      <c r="D21" s="7" t="s">
        <v>42</v>
      </c>
      <c r="E21" s="2">
        <f>B21/D21</f>
        <v>32.475490196078432</v>
      </c>
      <c r="F21" s="2">
        <f>7.54717 * 4.08</f>
        <v>30.792453600000002</v>
      </c>
    </row>
    <row r="22" spans="1:6" x14ac:dyDescent="0.55000000000000004">
      <c r="A22" t="s">
        <v>48</v>
      </c>
      <c r="B22" s="2">
        <v>86.599998474121094</v>
      </c>
      <c r="C22" s="3">
        <f>D22/B22</f>
        <v>3.0484988989796787E-2</v>
      </c>
      <c r="D22" s="7" t="s">
        <v>49</v>
      </c>
      <c r="E22" s="2">
        <f>B22/D22</f>
        <v>32.803029725045867</v>
      </c>
      <c r="F22" s="2">
        <f>11.547344 * 2.64</f>
        <v>30.484988160000004</v>
      </c>
    </row>
    <row r="23" spans="1:6" x14ac:dyDescent="0.55000000000000004">
      <c r="A23" t="s">
        <v>45</v>
      </c>
      <c r="B23" s="2">
        <v>54.200000762939453</v>
      </c>
      <c r="C23" s="3">
        <f>D23/B23</f>
        <v>2.9520294787413331E-2</v>
      </c>
      <c r="D23" s="7" t="s">
        <v>27</v>
      </c>
      <c r="E23" s="2">
        <f>B23/D23</f>
        <v>33.875000476837158</v>
      </c>
      <c r="F23" s="2">
        <f>18.450184 * 1.6</f>
        <v>29.520294400000001</v>
      </c>
    </row>
    <row r="24" spans="1:6" x14ac:dyDescent="0.55000000000000004">
      <c r="A24" t="s">
        <v>50</v>
      </c>
      <c r="B24" s="2">
        <v>139.61000061035159</v>
      </c>
      <c r="C24" s="3">
        <f>D24/B24</f>
        <v>2.9510779901067607E-2</v>
      </c>
      <c r="D24" s="7" t="s">
        <v>44</v>
      </c>
      <c r="E24" s="2">
        <f>B24/D24</f>
        <v>33.88592247824068</v>
      </c>
      <c r="F24" s="2">
        <f>7.162811 * 4.12</f>
        <v>29.51078132</v>
      </c>
    </row>
    <row r="25" spans="1:6" x14ac:dyDescent="0.55000000000000004">
      <c r="A25" t="s">
        <v>46</v>
      </c>
      <c r="B25" s="2">
        <v>66.658599853515625</v>
      </c>
      <c r="C25" s="3">
        <f>D25/B25</f>
        <v>2.9403557895112734E-2</v>
      </c>
      <c r="D25" s="7" t="s">
        <v>47</v>
      </c>
      <c r="E25" s="2">
        <f>B25/D25</f>
        <v>34.009489721181438</v>
      </c>
      <c r="F25" s="2">
        <f>15.001815 * 1.96</f>
        <v>29.4035574</v>
      </c>
    </row>
    <row r="26" spans="1:6" x14ac:dyDescent="0.55000000000000004">
      <c r="A26" t="s">
        <v>53</v>
      </c>
      <c r="B26" s="2">
        <v>55.229999542236328</v>
      </c>
      <c r="C26" s="3">
        <f>D26/B26</f>
        <v>2.8969763050177535E-2</v>
      </c>
      <c r="D26" s="7" t="s">
        <v>27</v>
      </c>
      <c r="E26" s="2">
        <f>B26/D26</f>
        <v>34.518749713897705</v>
      </c>
      <c r="F26" s="2">
        <f>18.106102 * 1.6</f>
        <v>28.969763200000003</v>
      </c>
    </row>
    <row r="27" spans="1:6" x14ac:dyDescent="0.55000000000000004">
      <c r="A27" t="s">
        <v>56</v>
      </c>
      <c r="B27" s="2">
        <v>131.88240051269531</v>
      </c>
      <c r="C27" s="3">
        <f>D27/B27</f>
        <v>2.8965199186166447E-2</v>
      </c>
      <c r="D27" s="7" t="s">
        <v>57</v>
      </c>
      <c r="E27" s="2">
        <f>B27/D27</f>
        <v>34.524188615888825</v>
      </c>
      <c r="F27" s="2">
        <f>7.582513 * 3.82</f>
        <v>28.965199659999996</v>
      </c>
    </row>
    <row r="28" spans="1:6" x14ac:dyDescent="0.55000000000000004">
      <c r="A28" t="s">
        <v>64</v>
      </c>
      <c r="B28" s="2">
        <v>131.55000305175781</v>
      </c>
      <c r="C28" s="3">
        <f>D28/B28</f>
        <v>2.8886354327980559E-2</v>
      </c>
      <c r="D28" s="7" t="s">
        <v>65</v>
      </c>
      <c r="E28" s="2">
        <f>B28/D28</f>
        <v>34.618421855725742</v>
      </c>
      <c r="F28" s="2">
        <f>7.601672 * 3.8</f>
        <v>28.886353599999996</v>
      </c>
    </row>
    <row r="29" spans="1:6" x14ac:dyDescent="0.55000000000000004">
      <c r="A29" t="s">
        <v>58</v>
      </c>
      <c r="B29" s="2">
        <v>113.86000061035161</v>
      </c>
      <c r="C29" s="3">
        <f>D29/B29</f>
        <v>2.6699455328508207E-2</v>
      </c>
      <c r="D29" s="7" t="s">
        <v>59</v>
      </c>
      <c r="E29" s="2">
        <f>B29/D29</f>
        <v>37.453947569194604</v>
      </c>
      <c r="F29" s="2">
        <f>8.782716 * 3.04</f>
        <v>26.699456640000001</v>
      </c>
    </row>
    <row r="30" spans="1:6" x14ac:dyDescent="0.55000000000000004">
      <c r="A30" t="s">
        <v>62</v>
      </c>
      <c r="B30" s="2">
        <v>153.4700012207031</v>
      </c>
      <c r="C30" s="3">
        <f>D30/B30</f>
        <v>2.6063725602293149E-2</v>
      </c>
      <c r="D30" s="7" t="s">
        <v>63</v>
      </c>
      <c r="E30" s="2">
        <f>B30/D30</f>
        <v>38.367500305175774</v>
      </c>
      <c r="F30" s="2">
        <f>6.515931 * 4</f>
        <v>26.063724000000001</v>
      </c>
    </row>
    <row r="31" spans="1:6" x14ac:dyDescent="0.55000000000000004">
      <c r="A31" t="s">
        <v>60</v>
      </c>
      <c r="B31" s="2">
        <v>165.74000549316409</v>
      </c>
      <c r="C31" s="3">
        <f>D31/B31</f>
        <v>2.5582236391170375E-2</v>
      </c>
      <c r="D31" s="7" t="s">
        <v>61</v>
      </c>
      <c r="E31" s="2">
        <f>B31/D31</f>
        <v>39.089623937067003</v>
      </c>
      <c r="F31" s="2">
        <f>6.033546 * 4.24</f>
        <v>25.582235040000004</v>
      </c>
    </row>
    <row r="32" spans="1:6" x14ac:dyDescent="0.55000000000000004">
      <c r="A32" t="s">
        <v>60</v>
      </c>
      <c r="B32" s="2">
        <v>165.77000427246091</v>
      </c>
      <c r="C32" s="3">
        <f>D32/B32</f>
        <v>2.5577606869280779E-2</v>
      </c>
      <c r="D32" s="7" t="s">
        <v>61</v>
      </c>
      <c r="E32" s="2">
        <f>B32/D32</f>
        <v>39.09669912086342</v>
      </c>
      <c r="F32" s="2">
        <f>6.032454 * 4.24</f>
        <v>25.577604960000002</v>
      </c>
    </row>
    <row r="33" spans="1:6" x14ac:dyDescent="0.55000000000000004">
      <c r="A33" t="s">
        <v>66</v>
      </c>
      <c r="B33" s="2">
        <v>120.76499938964839</v>
      </c>
      <c r="C33" s="3">
        <f>D33/B33</f>
        <v>2.4676023807072005E-2</v>
      </c>
      <c r="D33" s="7" t="s">
        <v>67</v>
      </c>
      <c r="E33" s="2">
        <f>B33/D33</f>
        <v>40.525167580418923</v>
      </c>
      <c r="F33" s="2">
        <f>8.280545 * 2.98</f>
        <v>24.676024099999999</v>
      </c>
    </row>
    <row r="34" spans="1:6" x14ac:dyDescent="0.55000000000000004">
      <c r="A34" t="s">
        <v>76</v>
      </c>
      <c r="B34" s="2">
        <v>69.785003662109375</v>
      </c>
      <c r="C34" s="3">
        <f>D34/B34</f>
        <v>2.2354372976081411E-2</v>
      </c>
      <c r="D34" s="7" t="s">
        <v>77</v>
      </c>
      <c r="E34" s="2">
        <f>B34/D34</f>
        <v>44.73397670648037</v>
      </c>
      <c r="F34" s="2">
        <f>14.329726 * 1.56</f>
        <v>22.354372560000002</v>
      </c>
    </row>
    <row r="35" spans="1:6" x14ac:dyDescent="0.55000000000000004">
      <c r="A35" t="s">
        <v>71</v>
      </c>
      <c r="B35" s="2">
        <v>134.9100036621094</v>
      </c>
      <c r="C35" s="3">
        <f>D35/B35</f>
        <v>2.1792305390217134E-2</v>
      </c>
      <c r="D35" s="7" t="s">
        <v>72</v>
      </c>
      <c r="E35" s="2">
        <f>B35/D35</f>
        <v>45.887756347656257</v>
      </c>
      <c r="F35" s="2">
        <f>7.412349 * 2.94</f>
        <v>21.792306059999998</v>
      </c>
    </row>
    <row r="36" spans="1:6" x14ac:dyDescent="0.55000000000000004">
      <c r="A36" t="s">
        <v>70</v>
      </c>
      <c r="B36" s="2">
        <v>188.86000061035159</v>
      </c>
      <c r="C36" s="3">
        <f>D36/B36</f>
        <v>2.1603303964917872E-2</v>
      </c>
      <c r="D36" s="7" t="s">
        <v>42</v>
      </c>
      <c r="E36" s="2">
        <f>B36/D36</f>
        <v>46.289215835870486</v>
      </c>
      <c r="F36" s="2">
        <f>5.294927 * 4.08</f>
        <v>21.603302160000002</v>
      </c>
    </row>
    <row r="37" spans="1:6" x14ac:dyDescent="0.55000000000000004">
      <c r="A37" t="s">
        <v>74</v>
      </c>
      <c r="B37" s="2">
        <v>215.1300048828125</v>
      </c>
      <c r="C37" s="3">
        <f>D37/B37</f>
        <v>2.156835352896283E-2</v>
      </c>
      <c r="D37" s="7" t="s">
        <v>75</v>
      </c>
      <c r="E37" s="2">
        <f>B37/D37</f>
        <v>46.364225190261315</v>
      </c>
      <c r="F37" s="2">
        <f>4.648352 * 4.64</f>
        <v>21.56835328</v>
      </c>
    </row>
    <row r="38" spans="1:6" x14ac:dyDescent="0.55000000000000004">
      <c r="A38" t="s">
        <v>82</v>
      </c>
      <c r="B38" s="2">
        <v>103.1699981689453</v>
      </c>
      <c r="C38" s="3">
        <f>D38/B38</f>
        <v>2.1324028681258728E-2</v>
      </c>
      <c r="D38" s="7" t="s">
        <v>83</v>
      </c>
      <c r="E38" s="2">
        <f>B38/D38</f>
        <v>46.895453713156947</v>
      </c>
      <c r="F38" s="2">
        <f>9.69274 * 2.2</f>
        <v>21.324028000000002</v>
      </c>
    </row>
    <row r="39" spans="1:6" x14ac:dyDescent="0.55000000000000004">
      <c r="A39" t="s">
        <v>80</v>
      </c>
      <c r="B39" s="2">
        <v>106.4199981689453</v>
      </c>
      <c r="C39" s="3">
        <f>D39/B39</f>
        <v>2.1048675423240709E-2</v>
      </c>
      <c r="D39" s="7" t="s">
        <v>81</v>
      </c>
      <c r="E39" s="2">
        <f>B39/D39</f>
        <v>47.508927753993433</v>
      </c>
      <c r="F39" s="2">
        <f>9.39673 * 2.24</f>
        <v>21.048675200000002</v>
      </c>
    </row>
    <row r="40" spans="1:6" x14ac:dyDescent="0.55000000000000004">
      <c r="A40" t="s">
        <v>78</v>
      </c>
      <c r="B40" s="2">
        <v>103.4700012207031</v>
      </c>
      <c r="C40" s="3">
        <f>D40/B40</f>
        <v>2.0875615874331413E-2</v>
      </c>
      <c r="D40" s="7" t="s">
        <v>79</v>
      </c>
      <c r="E40" s="2">
        <f>B40/D40</f>
        <v>47.902778342918097</v>
      </c>
      <c r="F40" s="2">
        <f>9.664637 * 2.16</f>
        <v>20.875615920000005</v>
      </c>
    </row>
    <row r="41" spans="1:6" x14ac:dyDescent="0.55000000000000004">
      <c r="A41" t="s">
        <v>89</v>
      </c>
      <c r="B41" s="2">
        <v>42.580001831054688</v>
      </c>
      <c r="C41" s="3">
        <f>D41/B41</f>
        <v>2.0666978913988526E-2</v>
      </c>
      <c r="D41" s="7" t="s">
        <v>90</v>
      </c>
      <c r="E41" s="2">
        <f>B41/D41</f>
        <v>48.386365717107601</v>
      </c>
      <c r="F41" s="2">
        <f>23.485203 * 0.88</f>
        <v>20.66697864</v>
      </c>
    </row>
    <row r="42" spans="1:6" x14ac:dyDescent="0.55000000000000004">
      <c r="A42" t="s">
        <v>94</v>
      </c>
      <c r="B42" s="2">
        <v>53.074199676513672</v>
      </c>
      <c r="C42" s="3">
        <f>D42/B42</f>
        <v>2.03488701964906E-2</v>
      </c>
      <c r="D42" s="7" t="s">
        <v>95</v>
      </c>
      <c r="E42" s="2">
        <f>B42/D42</f>
        <v>49.1427774782534</v>
      </c>
      <c r="F42" s="2">
        <f>18.841546 * 1.08</f>
        <v>20.348869680000004</v>
      </c>
    </row>
    <row r="43" spans="1:6" x14ac:dyDescent="0.55000000000000004">
      <c r="A43" t="s">
        <v>85</v>
      </c>
      <c r="B43" s="2">
        <v>41.619998931884773</v>
      </c>
      <c r="C43" s="3">
        <f>D43/B43</f>
        <v>2.0182605035015563E-2</v>
      </c>
      <c r="D43" s="7" t="s">
        <v>86</v>
      </c>
      <c r="E43" s="2">
        <f>B43/D43</f>
        <v>49.547617776053301</v>
      </c>
      <c r="F43" s="2">
        <f>24.026911 * 0.84</f>
        <v>20.182605239999997</v>
      </c>
    </row>
    <row r="44" spans="1:6" x14ac:dyDescent="0.55000000000000004">
      <c r="A44" t="s">
        <v>84</v>
      </c>
      <c r="B44" s="2">
        <v>231.2850036621094</v>
      </c>
      <c r="C44" s="3">
        <f>D44/B44</f>
        <v>2.0061828162359817E-2</v>
      </c>
      <c r="D44" s="7" t="s">
        <v>75</v>
      </c>
      <c r="E44" s="2">
        <f>B44/D44</f>
        <v>49.845905961661515</v>
      </c>
      <c r="F44" s="2">
        <f>4.32367 * 4.64</f>
        <v>20.061828799999997</v>
      </c>
    </row>
    <row r="45" spans="1:6" x14ac:dyDescent="0.55000000000000004">
      <c r="A45" t="s">
        <v>91</v>
      </c>
      <c r="B45" s="2">
        <v>96.708099365234375</v>
      </c>
      <c r="C45" s="3">
        <f>D45/B45</f>
        <v>1.985355944954308E-2</v>
      </c>
      <c r="D45" s="7" t="s">
        <v>31</v>
      </c>
      <c r="E45" s="2">
        <f>B45/D45</f>
        <v>50.368801752726242</v>
      </c>
      <c r="F45" s="2">
        <f>10.340396 * 1.92</f>
        <v>19.85356032</v>
      </c>
    </row>
    <row r="46" spans="1:6" x14ac:dyDescent="0.55000000000000004">
      <c r="A46" t="s">
        <v>68</v>
      </c>
      <c r="B46" s="2">
        <v>87.430000305175781</v>
      </c>
      <c r="C46" s="3">
        <f>D46/B46</f>
        <v>1.9672881093404017E-2</v>
      </c>
      <c r="D46" s="7" t="s">
        <v>69</v>
      </c>
      <c r="E46" s="2">
        <f>B46/D46</f>
        <v>50.831395526264991</v>
      </c>
      <c r="F46" s="2">
        <f>11.437722 * 1.72</f>
        <v>19.672881840000002</v>
      </c>
    </row>
    <row r="47" spans="1:6" x14ac:dyDescent="0.55000000000000004">
      <c r="A47" t="s">
        <v>73</v>
      </c>
      <c r="B47" s="2">
        <v>293.76998901367188</v>
      </c>
      <c r="C47" s="3">
        <f>D47/B47</f>
        <v>1.9607176414919405E-2</v>
      </c>
      <c r="D47" s="7" t="s">
        <v>35</v>
      </c>
      <c r="E47" s="2">
        <f>B47/D47</f>
        <v>51.001734203762481</v>
      </c>
      <c r="F47" s="2">
        <f>3.404024 * 5.76</f>
        <v>19.60717824</v>
      </c>
    </row>
    <row r="48" spans="1:6" x14ac:dyDescent="0.55000000000000004">
      <c r="A48" t="s">
        <v>87</v>
      </c>
      <c r="B48" s="2">
        <v>153.6300048828125</v>
      </c>
      <c r="C48" s="3">
        <f>D48/B48</f>
        <v>1.952743542700771E-2</v>
      </c>
      <c r="D48" s="7" t="s">
        <v>88</v>
      </c>
      <c r="E48" s="2">
        <f>B48/D48</f>
        <v>51.210001627604164</v>
      </c>
      <c r="F48" s="2">
        <f>6.509145 * 3</f>
        <v>19.527435000000001</v>
      </c>
    </row>
    <row r="49" spans="1:6" x14ac:dyDescent="0.55000000000000004">
      <c r="A49" t="s">
        <v>96</v>
      </c>
      <c r="B49" s="2">
        <v>167.32499694824219</v>
      </c>
      <c r="C49" s="3">
        <f>D49/B49</f>
        <v>1.8885403003936509E-2</v>
      </c>
      <c r="D49" s="7" t="s">
        <v>97</v>
      </c>
      <c r="E49" s="2">
        <f>B49/D49</f>
        <v>52.950948401342465</v>
      </c>
      <c r="F49" s="2">
        <f>5.976393 * 3.16</f>
        <v>18.88540188</v>
      </c>
    </row>
    <row r="50" spans="1:6" x14ac:dyDescent="0.55000000000000004">
      <c r="A50" t="s">
        <v>98</v>
      </c>
      <c r="B50" s="2">
        <v>112.26280212402339</v>
      </c>
      <c r="C50" s="3">
        <f>D50/B50</f>
        <v>1.8884260502048666E-2</v>
      </c>
      <c r="D50" s="7" t="s">
        <v>99</v>
      </c>
      <c r="E50" s="2">
        <f>B50/D50</f>
        <v>52.954151945294051</v>
      </c>
      <c r="F50" s="2">
        <f>8.90767 * 2.12</f>
        <v>18.884260399999999</v>
      </c>
    </row>
    <row r="51" spans="1:6" x14ac:dyDescent="0.55000000000000004">
      <c r="A51" t="s">
        <v>92</v>
      </c>
      <c r="B51" s="2">
        <v>38.70989990234375</v>
      </c>
      <c r="C51" s="3">
        <f>D51/B51</f>
        <v>1.8599893097538248E-2</v>
      </c>
      <c r="D51" s="7" t="s">
        <v>93</v>
      </c>
      <c r="E51" s="2">
        <f>B51/D51</f>
        <v>53.763749864366325</v>
      </c>
      <c r="F51" s="2">
        <f>25.833185 * 0.72</f>
        <v>18.5998932</v>
      </c>
    </row>
    <row r="52" spans="1:6" x14ac:dyDescent="0.55000000000000004">
      <c r="A52" t="s">
        <v>100</v>
      </c>
      <c r="B52" s="2">
        <v>149.13999938964841</v>
      </c>
      <c r="C52" s="3">
        <f>D52/B52</f>
        <v>1.8506101725192629E-2</v>
      </c>
      <c r="D52" s="7" t="s">
        <v>101</v>
      </c>
      <c r="E52" s="2">
        <f>B52/D52</f>
        <v>54.036231662916094</v>
      </c>
      <c r="F52" s="2">
        <f>6.705109 * 2.76</f>
        <v>18.506100839999998</v>
      </c>
    </row>
    <row r="53" spans="1:6" x14ac:dyDescent="0.55000000000000004">
      <c r="A53" t="s">
        <v>102</v>
      </c>
      <c r="B53" s="2">
        <v>118.30999755859381</v>
      </c>
      <c r="C53" s="3">
        <f>D53/B53</f>
        <v>1.72428369714882E-2</v>
      </c>
      <c r="D53" s="7" t="s">
        <v>103</v>
      </c>
      <c r="E53" s="2">
        <f>B53/D53</f>
        <v>57.995096842447943</v>
      </c>
      <c r="F53" s="2">
        <f>8.452371 * 2.04</f>
        <v>17.242836839999999</v>
      </c>
    </row>
    <row r="54" spans="1:6" x14ac:dyDescent="0.55000000000000004">
      <c r="A54" t="s">
        <v>104</v>
      </c>
      <c r="B54" s="2">
        <v>88.370002746582031</v>
      </c>
      <c r="C54" s="3">
        <f>D54/B54</f>
        <v>1.4484553131345328E-2</v>
      </c>
      <c r="D54" s="7" t="s">
        <v>105</v>
      </c>
      <c r="E54" s="2">
        <f>B54/D54</f>
        <v>69.039064645767212</v>
      </c>
      <c r="F54" s="2">
        <f>11.316057 * 1.28</f>
        <v>14.484552960000002</v>
      </c>
    </row>
    <row r="55" spans="1:6" x14ac:dyDescent="0.55000000000000004">
      <c r="A55" t="s">
        <v>106</v>
      </c>
      <c r="B55" s="2">
        <v>163.3699951171875</v>
      </c>
      <c r="C55" s="3">
        <f>D55/B55</f>
        <v>1.395605109961915E-2</v>
      </c>
      <c r="D55" s="7" t="s">
        <v>107</v>
      </c>
      <c r="E55" s="2">
        <f>B55/D55</f>
        <v>71.653506630345404</v>
      </c>
      <c r="F55" s="2">
        <f>6.121075 * 2.28</f>
        <v>13.956050999999999</v>
      </c>
    </row>
    <row r="56" spans="1:6" x14ac:dyDescent="0.55000000000000004">
      <c r="A56" t="s">
        <v>108</v>
      </c>
      <c r="B56" s="2">
        <v>255.6000061035156</v>
      </c>
      <c r="C56" s="3">
        <f>D56/B56</f>
        <v>1.2050077959515498E-2</v>
      </c>
      <c r="D56" s="7" t="s">
        <v>109</v>
      </c>
      <c r="E56" s="2">
        <f>B56/D56</f>
        <v>82.98701496867389</v>
      </c>
      <c r="F56" s="2">
        <f>3.912363 * 3.08</f>
        <v>12.050078040000001</v>
      </c>
    </row>
    <row r="57" spans="1:6" x14ac:dyDescent="0.55000000000000004">
      <c r="A57" t="s">
        <v>112</v>
      </c>
      <c r="B57" s="2">
        <v>242.02000427246091</v>
      </c>
      <c r="C57" s="3">
        <f>D57/B57</f>
        <v>9.4207088660044191E-3</v>
      </c>
      <c r="D57" s="7" t="s">
        <v>107</v>
      </c>
      <c r="E57" s="2">
        <f>B57/D57</f>
        <v>106.14912468090391</v>
      </c>
      <c r="F57" s="2">
        <f>4.13189 * 2.28</f>
        <v>9.4207091999999992</v>
      </c>
    </row>
    <row r="58" spans="1:6" x14ac:dyDescent="0.55000000000000004">
      <c r="A58" t="s">
        <v>113</v>
      </c>
      <c r="B58" s="2">
        <v>207.75999450683591</v>
      </c>
      <c r="C58" s="3">
        <f>D58/B58</f>
        <v>8.856372971936418E-3</v>
      </c>
      <c r="D58" s="7" t="s">
        <v>114</v>
      </c>
      <c r="E58" s="2">
        <f>B58/D58</f>
        <v>112.9130404928456</v>
      </c>
      <c r="F58" s="2">
        <f>4.813246 * 1.84</f>
        <v>8.8563726400000018</v>
      </c>
    </row>
    <row r="59" spans="1:6" x14ac:dyDescent="0.55000000000000004">
      <c r="A59" t="s">
        <v>110</v>
      </c>
      <c r="B59" s="2">
        <v>510.42001342773438</v>
      </c>
      <c r="C59" s="3">
        <f>D59/B59</f>
        <v>8.8554521395935518E-3</v>
      </c>
      <c r="D59" s="7" t="s">
        <v>111</v>
      </c>
      <c r="E59" s="2">
        <f>B59/D59</f>
        <v>112.92478173179965</v>
      </c>
      <c r="F59" s="2">
        <f>1.959171 * 4.52</f>
        <v>8.8554529199999994</v>
      </c>
    </row>
  </sheetData>
  <sortState xmlns:xlrd2="http://schemas.microsoft.com/office/spreadsheetml/2017/richdata2" ref="A2:F59">
    <sortCondition descending="1" ref="F2:F59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</dc:creator>
  <cp:lastModifiedBy>FNORD</cp:lastModifiedBy>
  <dcterms:created xsi:type="dcterms:W3CDTF">2019-07-11T19:00:22Z</dcterms:created>
  <dcterms:modified xsi:type="dcterms:W3CDTF">2019-07-30T14:47:31Z</dcterms:modified>
</cp:coreProperties>
</file>