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ORD\Desktop\Projects\Finance\dividendTracker\"/>
    </mc:Choice>
  </mc:AlternateContent>
  <xr:revisionPtr revIDLastSave="0" documentId="13_ncr:1_{E4DF4CFB-A31F-4E02-A903-62706A9C32A3}" xr6:coauthVersionLast="43" xr6:coauthVersionMax="43" xr10:uidLastSave="{00000000-0000-0000-0000-000000000000}"/>
  <bookViews>
    <workbookView xWindow="1464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E58" i="1"/>
  <c r="C58" i="1"/>
  <c r="F59" i="1"/>
  <c r="E59" i="1"/>
  <c r="C59" i="1"/>
  <c r="F57" i="1"/>
  <c r="E57" i="1"/>
  <c r="C57" i="1"/>
  <c r="F56" i="1"/>
  <c r="E56" i="1"/>
  <c r="C56" i="1"/>
  <c r="F55" i="1"/>
  <c r="E55" i="1"/>
  <c r="C55" i="1"/>
  <c r="F54" i="1"/>
  <c r="E54" i="1"/>
  <c r="C54" i="1"/>
  <c r="F52" i="1"/>
  <c r="E52" i="1"/>
  <c r="C52" i="1"/>
  <c r="F51" i="1"/>
  <c r="E51" i="1"/>
  <c r="C51" i="1"/>
  <c r="F48" i="1"/>
  <c r="E48" i="1"/>
  <c r="C48" i="1"/>
  <c r="F50" i="1"/>
  <c r="E50" i="1"/>
  <c r="C50" i="1"/>
  <c r="F53" i="1"/>
  <c r="E53" i="1"/>
  <c r="C53" i="1"/>
  <c r="F47" i="1"/>
  <c r="E47" i="1"/>
  <c r="C47" i="1"/>
  <c r="F49" i="1"/>
  <c r="E49" i="1"/>
  <c r="C49" i="1"/>
  <c r="F44" i="1"/>
  <c r="E44" i="1"/>
  <c r="C44" i="1"/>
  <c r="F43" i="1"/>
  <c r="E43" i="1"/>
  <c r="C43" i="1"/>
  <c r="F46" i="1"/>
  <c r="E46" i="1"/>
  <c r="C46" i="1"/>
  <c r="F42" i="1"/>
  <c r="E42" i="1"/>
  <c r="C42" i="1"/>
  <c r="F40" i="1"/>
  <c r="E40" i="1"/>
  <c r="C40" i="1"/>
  <c r="F41" i="1"/>
  <c r="E41" i="1"/>
  <c r="C41" i="1"/>
  <c r="F39" i="1"/>
  <c r="E39" i="1"/>
  <c r="C39" i="1"/>
  <c r="F37" i="1"/>
  <c r="E37" i="1"/>
  <c r="C37" i="1"/>
  <c r="F38" i="1"/>
  <c r="E38" i="1"/>
  <c r="C38" i="1"/>
  <c r="F45" i="1"/>
  <c r="E45" i="1"/>
  <c r="C45" i="1"/>
  <c r="F36" i="1"/>
  <c r="E36" i="1"/>
  <c r="C36" i="1"/>
  <c r="F35" i="1"/>
  <c r="E35" i="1"/>
  <c r="C35" i="1"/>
  <c r="F34" i="1"/>
  <c r="E34" i="1"/>
  <c r="C34" i="1"/>
  <c r="F33" i="1"/>
  <c r="E33" i="1"/>
  <c r="C33" i="1"/>
  <c r="F31" i="1"/>
  <c r="E31" i="1"/>
  <c r="C31" i="1"/>
  <c r="F30" i="1"/>
  <c r="E30" i="1"/>
  <c r="C30" i="1"/>
  <c r="F29" i="1"/>
  <c r="E29" i="1"/>
  <c r="C29" i="1"/>
  <c r="F32" i="1"/>
  <c r="E32" i="1"/>
  <c r="C32" i="1"/>
  <c r="F28" i="1"/>
  <c r="E28" i="1"/>
  <c r="C28" i="1"/>
  <c r="F27" i="1"/>
  <c r="E27" i="1"/>
  <c r="C27" i="1"/>
  <c r="F26" i="1"/>
  <c r="E26" i="1"/>
  <c r="C26" i="1"/>
  <c r="F25" i="1"/>
  <c r="E25" i="1"/>
  <c r="C25" i="1"/>
  <c r="F21" i="1"/>
  <c r="E21" i="1"/>
  <c r="C21" i="1"/>
  <c r="F22" i="1"/>
  <c r="E22" i="1"/>
  <c r="C22" i="1"/>
  <c r="F19" i="1"/>
  <c r="E19" i="1"/>
  <c r="C19" i="1"/>
  <c r="F24" i="1"/>
  <c r="E24" i="1"/>
  <c r="C24" i="1"/>
  <c r="F18" i="1"/>
  <c r="E18" i="1"/>
  <c r="C18" i="1"/>
  <c r="F17" i="1"/>
  <c r="E17" i="1"/>
  <c r="C17" i="1"/>
  <c r="F20" i="1"/>
  <c r="E20" i="1"/>
  <c r="C20" i="1"/>
  <c r="F23" i="1"/>
  <c r="E23" i="1"/>
  <c r="C23" i="1"/>
  <c r="F15" i="1"/>
  <c r="E15" i="1"/>
  <c r="C15" i="1"/>
  <c r="F16" i="1"/>
  <c r="E16" i="1"/>
  <c r="C16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  <c r="J4" i="1"/>
  <c r="I4" i="1"/>
  <c r="I5" i="1" s="1"/>
  <c r="F4" i="1"/>
  <c r="E4" i="1"/>
  <c r="C4" i="1"/>
  <c r="F3" i="1"/>
  <c r="E3" i="1"/>
  <c r="C3" i="1"/>
  <c r="F2" i="1"/>
  <c r="E2" i="1"/>
  <c r="C2" i="1"/>
</calcChain>
</file>

<file path=xl/sharedStrings.xml><?xml version="1.0" encoding="utf-8"?>
<sst xmlns="http://schemas.openxmlformats.org/spreadsheetml/2006/main" count="128" uniqueCount="117">
  <si>
    <t>Stock ID</t>
  </si>
  <si>
    <t>Price</t>
  </si>
  <si>
    <t>Yield</t>
  </si>
  <si>
    <t>Annual Yield</t>
  </si>
  <si>
    <t>$price/annual yield</t>
  </si>
  <si>
    <t>Annual Yield for $1k</t>
  </si>
  <si>
    <t>Updated:</t>
  </si>
  <si>
    <t>2019-07-30 09:22:30.148529</t>
  </si>
  <si>
    <t>OXLC</t>
  </si>
  <si>
    <t>1.62</t>
  </si>
  <si>
    <t>~Account Value</t>
  </si>
  <si>
    <t>Dividends</t>
  </si>
  <si>
    <t>Swing</t>
  </si>
  <si>
    <t>THW</t>
  </si>
  <si>
    <t>1.40</t>
  </si>
  <si>
    <t>NLY</t>
  </si>
  <si>
    <t>1.00</t>
  </si>
  <si>
    <t>TCPC</t>
  </si>
  <si>
    <t>1.44</t>
  </si>
  <si>
    <t>Buy</t>
  </si>
  <si>
    <t>PDI</t>
  </si>
  <si>
    <t>2.65</t>
  </si>
  <si>
    <t>IRM</t>
  </si>
  <si>
    <t>2.44</t>
  </si>
  <si>
    <t>ABBV</t>
  </si>
  <si>
    <t>4.28</t>
  </si>
  <si>
    <t>XOM</t>
  </si>
  <si>
    <t>3.48</t>
  </si>
  <si>
    <t>PBCT</t>
  </si>
  <si>
    <t>0.71</t>
  </si>
  <si>
    <t>CAH</t>
  </si>
  <si>
    <t>1.92</t>
  </si>
  <si>
    <t>LEG</t>
  </si>
  <si>
    <t>1.60</t>
  </si>
  <si>
    <t>CVX</t>
  </si>
  <si>
    <t>4.76</t>
  </si>
  <si>
    <t>ADM</t>
  </si>
  <si>
    <t>ED</t>
  </si>
  <si>
    <t>2.96</t>
  </si>
  <si>
    <t>WBA</t>
  </si>
  <si>
    <t>1.83</t>
  </si>
  <si>
    <t>MMM</t>
  </si>
  <si>
    <t>5.76</t>
  </si>
  <si>
    <t>CAT</t>
  </si>
  <si>
    <t>4.12</t>
  </si>
  <si>
    <t>GPC</t>
  </si>
  <si>
    <t>3.05</t>
  </si>
  <si>
    <t>BEN</t>
  </si>
  <si>
    <t>1.04</t>
  </si>
  <si>
    <t>FRT</t>
  </si>
  <si>
    <t>4.08</t>
  </si>
  <si>
    <t>TGT</t>
  </si>
  <si>
    <t>2.64</t>
  </si>
  <si>
    <t>KO</t>
  </si>
  <si>
    <t>KMB</t>
  </si>
  <si>
    <t>EMR</t>
  </si>
  <si>
    <t>1.96</t>
  </si>
  <si>
    <t>NUE</t>
  </si>
  <si>
    <t>PEP</t>
  </si>
  <si>
    <t>3.82</t>
  </si>
  <si>
    <t>JNJ</t>
  </si>
  <si>
    <t>3.80</t>
  </si>
  <si>
    <t>TROW</t>
  </si>
  <si>
    <t>3.04</t>
  </si>
  <si>
    <t>ITW</t>
  </si>
  <si>
    <t>4.00</t>
  </si>
  <si>
    <t>CLX</t>
  </si>
  <si>
    <t>4.24</t>
  </si>
  <si>
    <t>PG</t>
  </si>
  <si>
    <t>2.98</t>
  </si>
  <si>
    <t>SYY</t>
  </si>
  <si>
    <t>1.56</t>
  </si>
  <si>
    <t>UTX</t>
  </si>
  <si>
    <t>2.94</t>
  </si>
  <si>
    <t>GD</t>
  </si>
  <si>
    <t>MCD</t>
  </si>
  <si>
    <t>4.64</t>
  </si>
  <si>
    <t>LOW</t>
  </si>
  <si>
    <t>2.20</t>
  </si>
  <si>
    <t>CINF</t>
  </si>
  <si>
    <t>2.24</t>
  </si>
  <si>
    <t>MDT</t>
  </si>
  <si>
    <t>2.16</t>
  </si>
  <si>
    <t>AOS</t>
  </si>
  <si>
    <t>0.88</t>
  </si>
  <si>
    <t>AFL</t>
  </si>
  <si>
    <t>1.08</t>
  </si>
  <si>
    <t>HRL</t>
  </si>
  <si>
    <t>0.84</t>
  </si>
  <si>
    <t>APD</t>
  </si>
  <si>
    <t>DOV</t>
  </si>
  <si>
    <t>VFC</t>
  </si>
  <si>
    <t>1.72</t>
  </si>
  <si>
    <t>GWW</t>
  </si>
  <si>
    <t>CB</t>
  </si>
  <si>
    <t>3.00</t>
  </si>
  <si>
    <t>ADP</t>
  </si>
  <si>
    <t>3.16</t>
  </si>
  <si>
    <t>WMT</t>
  </si>
  <si>
    <t>2.12</t>
  </si>
  <si>
    <t>PNR</t>
  </si>
  <si>
    <t>0.72</t>
  </si>
  <si>
    <t>SWK</t>
  </si>
  <si>
    <t>2.76</t>
  </si>
  <si>
    <t>PPG</t>
  </si>
  <si>
    <t>2.04</t>
  </si>
  <si>
    <t>ABT</t>
  </si>
  <si>
    <t>1.28</t>
  </si>
  <si>
    <t>MKC</t>
  </si>
  <si>
    <t>2.28</t>
  </si>
  <si>
    <t>BDX</t>
  </si>
  <si>
    <t>3.08</t>
  </si>
  <si>
    <t>SPGI</t>
  </si>
  <si>
    <t>ECL</t>
  </si>
  <si>
    <t>1.84</t>
  </si>
  <si>
    <t>SHW</t>
  </si>
  <si>
    <t>4.52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</si>
</sst>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4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4.4" x14ac:dyDescent="0.55000000000000004"/>
  <cols>
    <col min="2" max="2" width="8.83984375" style="2" customWidth="1"/>
    <col min="3" max="3" width="8.83984375" style="3" customWidth="1"/>
    <col min="4" max="4" width="10.3125" style="5" bestFit="1" customWidth="1"/>
    <col min="5" max="5" width="15.7890625" style="2" bestFit="1" customWidth="1"/>
    <col min="6" max="6" width="16.41796875" style="2" bestFit="1" customWidth="1"/>
    <col min="8" max="8" width="13" style="1" bestFit="1" customWidth="1"/>
  </cols>
  <sheetData>
    <row r="1" spans="1:10" x14ac:dyDescent="0.55000000000000004">
      <c r="A1" t="s">
        <v>0</v>
      </c>
      <c r="B1" s="2" t="s">
        <v>1</v>
      </c>
      <c r="C1" s="3" t="s">
        <v>2</v>
      </c>
      <c r="D1" s="5" t="s">
        <v>3</v>
      </c>
      <c r="E1" s="2" t="s">
        <v>4</v>
      </c>
      <c r="F1" s="2" t="s">
        <v>5</v>
      </c>
      <c r="G1" s="6" t="s">
        <v>6</v>
      </c>
      <c r="H1" s="7" t="s">
        <v>7</v>
      </c>
    </row>
    <row r="2" spans="1:10" x14ac:dyDescent="0.55000000000000004">
      <c r="A2" t="s">
        <v>8</v>
      </c>
      <c r="B2" s="2">
        <v>10.708000183105471</v>
      </c>
      <c r="C2" s="3">
        <f>D2/B2</f>
        <v>0.15128875348320897</v>
      </c>
      <c r="D2" s="5" t="s">
        <v>9</v>
      </c>
      <c r="E2" s="2">
        <f>B2/D2</f>
        <v>6.6098766562379447</v>
      </c>
      <c r="F2" s="2">
        <f>93 * 1.62</f>
        <v>150.66</v>
      </c>
      <c r="H2" t="s">
        <v>10</v>
      </c>
      <c r="I2" t="s">
        <v>11</v>
      </c>
      <c r="J2" t="s">
        <v>12</v>
      </c>
    </row>
    <row r="3" spans="1:10" x14ac:dyDescent="0.55000000000000004">
      <c r="A3" t="s">
        <v>13</v>
      </c>
      <c r="B3" s="2">
        <v>13.36359977722168</v>
      </c>
      <c r="C3" s="3">
        <f>D3/B3</f>
        <v>0.10476219157552942</v>
      </c>
      <c r="D3" s="5" t="s">
        <v>14</v>
      </c>
      <c r="E3" s="2">
        <f>B3/D3</f>
        <v>9.5454284123012005</v>
      </c>
      <c r="F3" s="2">
        <f>74 * 1.4</f>
        <v>103.6</v>
      </c>
      <c r="H3">
        <v>2000</v>
      </c>
      <c r="I3" s="4">
        <v>0.75</v>
      </c>
      <c r="J3" s="4">
        <v>0.25</v>
      </c>
    </row>
    <row r="4" spans="1:10" x14ac:dyDescent="0.55000000000000004">
      <c r="A4" t="s">
        <v>15</v>
      </c>
      <c r="B4" s="2">
        <v>9.619999885559082</v>
      </c>
      <c r="C4" s="3">
        <f>D4/B4</f>
        <v>0.10395010518670951</v>
      </c>
      <c r="D4" s="5" t="s">
        <v>16</v>
      </c>
      <c r="E4" s="2">
        <f>B4/D4</f>
        <v>9.619999885559082</v>
      </c>
      <c r="F4" s="2">
        <f>103 * 1</f>
        <v>103</v>
      </c>
      <c r="I4">
        <f>H3*I3</f>
        <v>1500</v>
      </c>
      <c r="J4">
        <f>H3*J3</f>
        <v>500</v>
      </c>
    </row>
    <row r="5" spans="1:10" x14ac:dyDescent="0.55000000000000004">
      <c r="A5" t="s">
        <v>17</v>
      </c>
      <c r="B5" s="2">
        <v>14.14999961853027</v>
      </c>
      <c r="C5" s="3">
        <f>D5/B5</f>
        <v>0.10176678719582677</v>
      </c>
      <c r="D5" s="5" t="s">
        <v>18</v>
      </c>
      <c r="E5" s="2">
        <f>B5/D5</f>
        <v>9.826388623979355</v>
      </c>
      <c r="F5" s="2">
        <f>70 * 1.44</f>
        <v>100.8</v>
      </c>
      <c r="H5" t="s">
        <v>19</v>
      </c>
      <c r="I5">
        <f>I4*0.25</f>
        <v>375</v>
      </c>
    </row>
    <row r="6" spans="1:10" x14ac:dyDescent="0.55000000000000004">
      <c r="A6" t="s">
        <v>20</v>
      </c>
      <c r="B6" s="2">
        <v>31.954000473022461</v>
      </c>
      <c r="C6" s="3">
        <f>D6/B6</f>
        <v>8.2931713111705482E-2</v>
      </c>
      <c r="D6" s="5" t="s">
        <v>21</v>
      </c>
      <c r="E6" s="2">
        <f>B6/D6</f>
        <v>12.058113386046212</v>
      </c>
      <c r="F6" s="2">
        <f>31 * 2.65</f>
        <v>82.149999999999991</v>
      </c>
    </row>
    <row r="7" spans="1:10" x14ac:dyDescent="0.55000000000000004">
      <c r="A7" t="s">
        <v>22</v>
      </c>
      <c r="B7" s="2">
        <v>29.97500038146973</v>
      </c>
      <c r="C7" s="3">
        <f>D7/B7</f>
        <v>8.1401166603767103E-2</v>
      </c>
      <c r="D7" s="5" t="s">
        <v>23</v>
      </c>
      <c r="E7" s="2">
        <f>B7/D7</f>
        <v>12.284836221913825</v>
      </c>
      <c r="F7" s="2">
        <f>33 * 2.44</f>
        <v>80.52</v>
      </c>
    </row>
    <row r="8" spans="1:10" x14ac:dyDescent="0.55000000000000004">
      <c r="A8" t="s">
        <v>24</v>
      </c>
      <c r="B8" s="2">
        <v>67.150001525878906</v>
      </c>
      <c r="C8">
        <f>D8/B8</f>
        <v>6.3737898775036259E-2</v>
      </c>
      <c r="D8" s="5" t="s">
        <v>25</v>
      </c>
      <c r="E8" s="2">
        <f>B8/D8</f>
        <v>15.689252692962361</v>
      </c>
      <c r="F8" s="2">
        <f>14 * 4.28</f>
        <v>59.92</v>
      </c>
    </row>
    <row r="9" spans="1:10" x14ac:dyDescent="0.55000000000000004">
      <c r="A9" t="s">
        <v>26</v>
      </c>
      <c r="B9" s="2">
        <v>74.985000610351563</v>
      </c>
      <c r="C9" s="3">
        <f>D9/B9</f>
        <v>4.6409281478616025E-2</v>
      </c>
      <c r="D9" s="5" t="s">
        <v>27</v>
      </c>
      <c r="E9" s="2">
        <f>B9/D9</f>
        <v>21.547413968491828</v>
      </c>
      <c r="F9" s="2">
        <f>13 * 3.48</f>
        <v>45.24</v>
      </c>
    </row>
    <row r="10" spans="1:10" x14ac:dyDescent="0.55000000000000004">
      <c r="A10" t="s">
        <v>28</v>
      </c>
      <c r="B10" s="2">
        <v>16.530000686645511</v>
      </c>
      <c r="C10" s="3">
        <f>D10/B10</f>
        <v>4.29522063222662E-2</v>
      </c>
      <c r="D10" s="5" t="s">
        <v>29</v>
      </c>
      <c r="E10" s="2">
        <f>B10/D10</f>
        <v>23.281691107951424</v>
      </c>
      <c r="F10" s="2">
        <f>60 * 0.71</f>
        <v>42.599999999999994</v>
      </c>
    </row>
    <row r="11" spans="1:10" x14ac:dyDescent="0.55000000000000004">
      <c r="A11" t="s">
        <v>30</v>
      </c>
      <c r="B11" s="2">
        <v>46.159999847412109</v>
      </c>
      <c r="C11" s="3">
        <f>D11/B11</f>
        <v>4.159445421028618E-2</v>
      </c>
      <c r="D11" s="5" t="s">
        <v>31</v>
      </c>
      <c r="E11" s="2">
        <f>B11/D11</f>
        <v>24.041666587193809</v>
      </c>
      <c r="F11" s="2">
        <f>21 * 1.92</f>
        <v>40.32</v>
      </c>
    </row>
    <row r="12" spans="1:10" x14ac:dyDescent="0.55000000000000004">
      <c r="A12" t="s">
        <v>32</v>
      </c>
      <c r="B12" s="2">
        <v>40.779998779296882</v>
      </c>
      <c r="C12" s="3">
        <f>D12/B12</f>
        <v>3.9234920252432311E-2</v>
      </c>
      <c r="D12" s="5" t="s">
        <v>33</v>
      </c>
      <c r="E12" s="2">
        <f>B12/D12</f>
        <v>25.48749923706055</v>
      </c>
      <c r="F12" s="2">
        <f>24 * 1.6</f>
        <v>38.400000000000006</v>
      </c>
    </row>
    <row r="13" spans="1:10" x14ac:dyDescent="0.55000000000000004">
      <c r="A13" t="s">
        <v>34</v>
      </c>
      <c r="B13" s="2">
        <v>123.5699996948242</v>
      </c>
      <c r="C13" s="3">
        <f>D13/B13</f>
        <v>3.852067663474612E-2</v>
      </c>
      <c r="D13" s="5" t="s">
        <v>35</v>
      </c>
      <c r="E13" s="2">
        <f>B13/D13</f>
        <v>25.960083969500886</v>
      </c>
      <c r="F13" s="2">
        <f>8 * 4.76</f>
        <v>38.08</v>
      </c>
    </row>
    <row r="14" spans="1:10" x14ac:dyDescent="0.55000000000000004">
      <c r="A14" t="s">
        <v>36</v>
      </c>
      <c r="B14" s="2">
        <v>40.919998168945313</v>
      </c>
      <c r="C14" s="3">
        <f>D14/B14</f>
        <v>3.4213100260167585E-2</v>
      </c>
      <c r="D14" s="5" t="s">
        <v>14</v>
      </c>
      <c r="E14" s="2">
        <f>B14/D14</f>
        <v>29.228570120675226</v>
      </c>
      <c r="F14" s="2">
        <f>24 * 1.4</f>
        <v>33.599999999999994</v>
      </c>
    </row>
    <row r="15" spans="1:10" x14ac:dyDescent="0.55000000000000004">
      <c r="A15" t="s">
        <v>39</v>
      </c>
      <c r="B15" s="2">
        <v>55.119998931884773</v>
      </c>
      <c r="C15" s="3">
        <f>D15/B15</f>
        <v>3.320029091911713E-2</v>
      </c>
      <c r="D15" s="5" t="s">
        <v>40</v>
      </c>
      <c r="E15" s="2">
        <f>B15/D15</f>
        <v>30.120217995565447</v>
      </c>
      <c r="F15" s="2">
        <f>18 * 1.83</f>
        <v>32.94</v>
      </c>
    </row>
    <row r="16" spans="1:10" x14ac:dyDescent="0.55000000000000004">
      <c r="A16" t="s">
        <v>37</v>
      </c>
      <c r="B16" s="2">
        <v>86.069999694824219</v>
      </c>
      <c r="C16" s="3">
        <f>D16/B16</f>
        <v>3.4390612414257955E-2</v>
      </c>
      <c r="D16" s="5" t="s">
        <v>38</v>
      </c>
      <c r="E16" s="2">
        <f>B16/D16</f>
        <v>29.077702599602777</v>
      </c>
      <c r="F16" s="2">
        <f>11 * 2.96</f>
        <v>32.56</v>
      </c>
    </row>
    <row r="17" spans="1:6" x14ac:dyDescent="0.55000000000000004">
      <c r="A17" t="s">
        <v>45</v>
      </c>
      <c r="B17" s="2">
        <v>98.091499328613281</v>
      </c>
      <c r="C17" s="3">
        <f>D17/B17</f>
        <v>3.109341809306319E-2</v>
      </c>
      <c r="D17" s="5" t="s">
        <v>46</v>
      </c>
      <c r="E17" s="2">
        <f>B17/D17</f>
        <v>32.161147320856813</v>
      </c>
      <c r="F17" s="2">
        <f>10 * 3.05</f>
        <v>30.5</v>
      </c>
    </row>
    <row r="18" spans="1:6" x14ac:dyDescent="0.55000000000000004">
      <c r="A18" t="s">
        <v>47</v>
      </c>
      <c r="B18" s="2">
        <v>33.569999694824219</v>
      </c>
      <c r="C18" s="3">
        <f>D18/B18</f>
        <v>3.0980041985533471E-2</v>
      </c>
      <c r="D18" s="5" t="s">
        <v>48</v>
      </c>
      <c r="E18" s="2">
        <f>B18/D18</f>
        <v>32.278845860407898</v>
      </c>
      <c r="F18" s="2">
        <f>29 * 1.04</f>
        <v>30.16</v>
      </c>
    </row>
    <row r="19" spans="1:6" x14ac:dyDescent="0.55000000000000004">
      <c r="A19" t="s">
        <v>51</v>
      </c>
      <c r="B19" s="2">
        <v>86.470001220703125</v>
      </c>
      <c r="C19" s="3">
        <f>D19/B19</f>
        <v>3.0530819506544852E-2</v>
      </c>
      <c r="D19" s="5" t="s">
        <v>52</v>
      </c>
      <c r="E19" s="2">
        <f>B19/D19</f>
        <v>32.753788341175422</v>
      </c>
      <c r="F19" s="2">
        <f>11 * 2.64</f>
        <v>29.040000000000003</v>
      </c>
    </row>
    <row r="20" spans="1:6" x14ac:dyDescent="0.55000000000000004">
      <c r="A20" t="s">
        <v>43</v>
      </c>
      <c r="B20" s="2">
        <v>133.20649719238281</v>
      </c>
      <c r="C20" s="3">
        <f>D20/B20</f>
        <v>3.0929422264213666E-2</v>
      </c>
      <c r="D20" s="5" t="s">
        <v>44</v>
      </c>
      <c r="E20" s="2">
        <f>B20/D20</f>
        <v>32.33167407582107</v>
      </c>
      <c r="F20" s="2">
        <f>7 * 4.12</f>
        <v>28.84</v>
      </c>
    </row>
    <row r="21" spans="1:6" x14ac:dyDescent="0.55000000000000004">
      <c r="A21" t="s">
        <v>54</v>
      </c>
      <c r="B21" s="2">
        <v>138.6499938964844</v>
      </c>
      <c r="C21" s="3">
        <f>D21/B21</f>
        <v>2.9715111297271155E-2</v>
      </c>
      <c r="D21" s="5" t="s">
        <v>44</v>
      </c>
      <c r="E21" s="2">
        <f>B21/D21</f>
        <v>33.652911139923397</v>
      </c>
      <c r="F21" s="2">
        <f>7 * 4.12</f>
        <v>28.84</v>
      </c>
    </row>
    <row r="22" spans="1:6" x14ac:dyDescent="0.55000000000000004">
      <c r="A22" t="s">
        <v>53</v>
      </c>
      <c r="B22" s="2">
        <v>54.139999389648438</v>
      </c>
      <c r="C22" s="3">
        <f>D22/B22</f>
        <v>2.9553011046134586E-2</v>
      </c>
      <c r="D22" s="5" t="s">
        <v>33</v>
      </c>
      <c r="E22" s="2">
        <f>B22/D22</f>
        <v>33.837499618530273</v>
      </c>
      <c r="F22" s="2">
        <f>18 * 1.6</f>
        <v>28.8</v>
      </c>
    </row>
    <row r="23" spans="1:6" x14ac:dyDescent="0.55000000000000004">
      <c r="A23" t="s">
        <v>41</v>
      </c>
      <c r="B23" s="2">
        <v>176.42999267578119</v>
      </c>
      <c r="C23" s="3">
        <f>D23/B23</f>
        <v>3.2647510282364157E-2</v>
      </c>
      <c r="D23" s="5" t="s">
        <v>42</v>
      </c>
      <c r="E23" s="2">
        <f>B23/D23</f>
        <v>30.630207061767571</v>
      </c>
      <c r="F23" s="2">
        <f>5 * 5.76</f>
        <v>28.799999999999997</v>
      </c>
    </row>
    <row r="24" spans="1:6" x14ac:dyDescent="0.55000000000000004">
      <c r="A24" t="s">
        <v>49</v>
      </c>
      <c r="B24" s="2">
        <v>131.8800048828125</v>
      </c>
      <c r="C24" s="3">
        <f>D24/B24</f>
        <v>3.0937214505151519E-2</v>
      </c>
      <c r="D24" s="5" t="s">
        <v>50</v>
      </c>
      <c r="E24" s="2">
        <f>B24/D24</f>
        <v>32.323530608532472</v>
      </c>
      <c r="F24" s="2">
        <f>7 * 4.08</f>
        <v>28.560000000000002</v>
      </c>
    </row>
    <row r="25" spans="1:6" x14ac:dyDescent="0.55000000000000004">
      <c r="A25" t="s">
        <v>55</v>
      </c>
      <c r="B25" s="2">
        <v>66.769996643066406</v>
      </c>
      <c r="C25" s="3">
        <f>D25/B25</f>
        <v>2.9354502000016682E-2</v>
      </c>
      <c r="D25" s="5" t="s">
        <v>56</v>
      </c>
      <c r="E25" s="2">
        <f>B25/D25</f>
        <v>34.066324817891022</v>
      </c>
      <c r="F25" s="2">
        <f>14 * 1.96</f>
        <v>27.439999999999998</v>
      </c>
    </row>
    <row r="26" spans="1:6" x14ac:dyDescent="0.55000000000000004">
      <c r="A26" t="s">
        <v>57</v>
      </c>
      <c r="B26" s="2">
        <v>55.595901489257813</v>
      </c>
      <c r="C26" s="3">
        <f>D26/B26</f>
        <v>2.877909984622069E-2</v>
      </c>
      <c r="D26" s="5" t="s">
        <v>33</v>
      </c>
      <c r="E26" s="2">
        <f>B26/D26</f>
        <v>34.747438430786133</v>
      </c>
      <c r="F26" s="2">
        <f>17 * 1.6</f>
        <v>27.200000000000003</v>
      </c>
    </row>
    <row r="27" spans="1:6" x14ac:dyDescent="0.55000000000000004">
      <c r="A27" t="s">
        <v>58</v>
      </c>
      <c r="B27" s="2">
        <v>131.3500061035156</v>
      </c>
      <c r="C27" s="3">
        <f>D27/B27</f>
        <v>2.9082602379093131E-2</v>
      </c>
      <c r="D27" s="5" t="s">
        <v>59</v>
      </c>
      <c r="E27" s="2">
        <f>B27/D27</f>
        <v>34.384818351705654</v>
      </c>
      <c r="F27" s="2">
        <f>7 * 3.82</f>
        <v>26.74</v>
      </c>
    </row>
    <row r="28" spans="1:6" x14ac:dyDescent="0.55000000000000004">
      <c r="A28" t="s">
        <v>60</v>
      </c>
      <c r="B28" s="2">
        <v>132.1217041015625</v>
      </c>
      <c r="C28" s="3">
        <f>D28/B28</f>
        <v>2.8761360791100032E-2</v>
      </c>
      <c r="D28" s="5" t="s">
        <v>61</v>
      </c>
      <c r="E28" s="2">
        <f>B28/D28</f>
        <v>34.768869500411185</v>
      </c>
      <c r="F28" s="2">
        <f>7 * 3.8</f>
        <v>26.599999999999998</v>
      </c>
    </row>
    <row r="29" spans="1:6" x14ac:dyDescent="0.55000000000000004">
      <c r="A29" t="s">
        <v>64</v>
      </c>
      <c r="B29" s="2">
        <v>153.4700012207031</v>
      </c>
      <c r="C29" s="3">
        <f>D29/B29</f>
        <v>2.6063725602293149E-2</v>
      </c>
      <c r="D29" s="5" t="s">
        <v>65</v>
      </c>
      <c r="E29" s="2">
        <f>B29/D29</f>
        <v>38.367500305175774</v>
      </c>
      <c r="F29" s="2">
        <f>6.515931 * 4</f>
        <v>26.063724000000001</v>
      </c>
    </row>
    <row r="30" spans="1:6" x14ac:dyDescent="0.55000000000000004">
      <c r="A30" t="s">
        <v>66</v>
      </c>
      <c r="B30" s="2">
        <v>165.1300048828125</v>
      </c>
      <c r="C30" s="3">
        <f>D30/B30</f>
        <v>2.5676738779296913E-2</v>
      </c>
      <c r="D30" s="5" t="s">
        <v>67</v>
      </c>
      <c r="E30" s="2">
        <f>B30/D30</f>
        <v>38.945755868587852</v>
      </c>
      <c r="F30" s="2">
        <f>6 * 4.24</f>
        <v>25.44</v>
      </c>
    </row>
    <row r="31" spans="1:6" x14ac:dyDescent="0.55000000000000004">
      <c r="A31" t="s">
        <v>66</v>
      </c>
      <c r="B31" s="2">
        <v>165.1300048828125</v>
      </c>
      <c r="C31" s="3">
        <f>D31/B31</f>
        <v>2.5676738779296913E-2</v>
      </c>
      <c r="D31" s="5" t="s">
        <v>67</v>
      </c>
      <c r="E31" s="2">
        <f>B31/D31</f>
        <v>38.945755868587852</v>
      </c>
      <c r="F31" s="2">
        <f>6 * 4.24</f>
        <v>25.44</v>
      </c>
    </row>
    <row r="32" spans="1:6" x14ac:dyDescent="0.55000000000000004">
      <c r="A32" t="s">
        <v>62</v>
      </c>
      <c r="B32" s="2">
        <v>114.0699996948242</v>
      </c>
      <c r="C32" s="3">
        <f>D32/B32</f>
        <v>2.6650302517165138E-2</v>
      </c>
      <c r="D32" s="5" t="s">
        <v>63</v>
      </c>
      <c r="E32" s="2">
        <f>B32/D32</f>
        <v>37.523026215402702</v>
      </c>
      <c r="F32" s="2">
        <f>8 * 3.04</f>
        <v>24.32</v>
      </c>
    </row>
    <row r="33" spans="1:6" x14ac:dyDescent="0.55000000000000004">
      <c r="A33" t="s">
        <v>68</v>
      </c>
      <c r="B33" s="2">
        <v>120.90000152587891</v>
      </c>
      <c r="C33" s="3">
        <f>D33/B33</f>
        <v>2.4648469498671798E-2</v>
      </c>
      <c r="D33" s="5" t="s">
        <v>69</v>
      </c>
      <c r="E33" s="2">
        <f>B33/D33</f>
        <v>40.570470310697623</v>
      </c>
      <c r="F33" s="2">
        <f>8 * 2.98</f>
        <v>23.84</v>
      </c>
    </row>
    <row r="34" spans="1:6" x14ac:dyDescent="0.55000000000000004">
      <c r="A34" t="s">
        <v>70</v>
      </c>
      <c r="B34" s="2">
        <v>69.635002136230469</v>
      </c>
      <c r="C34" s="3">
        <f>D34/B34</f>
        <v>2.2402526777382636E-2</v>
      </c>
      <c r="D34" s="5" t="s">
        <v>71</v>
      </c>
      <c r="E34" s="2">
        <f>B34/D34</f>
        <v>44.63782188219902</v>
      </c>
      <c r="F34" s="2">
        <f>14 * 1.56</f>
        <v>21.84</v>
      </c>
    </row>
    <row r="35" spans="1:6" x14ac:dyDescent="0.55000000000000004">
      <c r="A35" t="s">
        <v>72</v>
      </c>
      <c r="B35" s="2">
        <v>135.4400939941406</v>
      </c>
      <c r="C35" s="3">
        <f>D35/B35</f>
        <v>2.170701387823306E-2</v>
      </c>
      <c r="D35" s="5" t="s">
        <v>73</v>
      </c>
      <c r="E35" s="2">
        <f>B35/D35</f>
        <v>46.068059181680475</v>
      </c>
      <c r="F35" s="2">
        <f>7 * 2.94</f>
        <v>20.58</v>
      </c>
    </row>
    <row r="36" spans="1:6" x14ac:dyDescent="0.55000000000000004">
      <c r="A36" t="s">
        <v>74</v>
      </c>
      <c r="B36" s="2">
        <v>189.1000061035156</v>
      </c>
      <c r="C36" s="3">
        <f>D36/B36</f>
        <v>2.1575885078324954E-2</v>
      </c>
      <c r="D36" s="5" t="s">
        <v>50</v>
      </c>
      <c r="E36" s="2">
        <f>B36/D36</f>
        <v>46.348040711645979</v>
      </c>
      <c r="F36" s="2">
        <f>5 * 4.08</f>
        <v>20.399999999999999</v>
      </c>
    </row>
    <row r="37" spans="1:6" x14ac:dyDescent="0.55000000000000004">
      <c r="A37" t="s">
        <v>79</v>
      </c>
      <c r="B37" s="2">
        <v>106.0800018310547</v>
      </c>
      <c r="C37" s="3">
        <f>D37/B37</f>
        <v>2.1116138398710366E-2</v>
      </c>
      <c r="D37" s="5" t="s">
        <v>80</v>
      </c>
      <c r="E37" s="2">
        <f>B37/D37</f>
        <v>47.357143674577991</v>
      </c>
      <c r="F37" s="2">
        <f>9 * 2.24</f>
        <v>20.160000000000004</v>
      </c>
    </row>
    <row r="38" spans="1:6" x14ac:dyDescent="0.55000000000000004">
      <c r="A38" t="s">
        <v>77</v>
      </c>
      <c r="B38" s="2">
        <v>103.9100036621094</v>
      </c>
      <c r="C38" s="3">
        <f>D38/B38</f>
        <v>2.1172167476327653E-2</v>
      </c>
      <c r="D38" s="5" t="s">
        <v>78</v>
      </c>
      <c r="E38" s="2">
        <f>B38/D38</f>
        <v>47.231819846413359</v>
      </c>
      <c r="F38" s="2">
        <f>9 * 2.2</f>
        <v>19.8</v>
      </c>
    </row>
    <row r="39" spans="1:6" x14ac:dyDescent="0.55000000000000004">
      <c r="A39" t="s">
        <v>81</v>
      </c>
      <c r="B39" s="2">
        <v>103.6600036621094</v>
      </c>
      <c r="C39" s="3">
        <f>D39/B39</f>
        <v>2.0837352148286099E-2</v>
      </c>
      <c r="D39" s="5" t="s">
        <v>82</v>
      </c>
      <c r="E39" s="2">
        <f>B39/D39</f>
        <v>47.99074243616176</v>
      </c>
      <c r="F39" s="2">
        <f>9 * 2.16</f>
        <v>19.440000000000001</v>
      </c>
    </row>
    <row r="40" spans="1:6" x14ac:dyDescent="0.55000000000000004">
      <c r="A40" t="s">
        <v>85</v>
      </c>
      <c r="B40" s="2">
        <v>53.069999694824219</v>
      </c>
      <c r="C40" s="3">
        <f>D40/B40</f>
        <v>2.0350480614480384E-2</v>
      </c>
      <c r="D40" s="5" t="s">
        <v>86</v>
      </c>
      <c r="E40" s="2">
        <f>B40/D40</f>
        <v>49.138888606318716</v>
      </c>
      <c r="F40" s="2">
        <f>18 * 1.08</f>
        <v>19.440000000000001</v>
      </c>
    </row>
    <row r="41" spans="1:6" x14ac:dyDescent="0.55000000000000004">
      <c r="A41" t="s">
        <v>83</v>
      </c>
      <c r="B41" s="2">
        <v>44.909999847412109</v>
      </c>
      <c r="C41" s="3">
        <f>D41/B41</f>
        <v>1.9594745112222686E-2</v>
      </c>
      <c r="D41" s="5" t="s">
        <v>84</v>
      </c>
      <c r="E41" s="2">
        <f>B41/D41</f>
        <v>51.034090735695578</v>
      </c>
      <c r="F41" s="2">
        <f>22 * 0.88</f>
        <v>19.36</v>
      </c>
    </row>
    <row r="42" spans="1:6" x14ac:dyDescent="0.55000000000000004">
      <c r="A42" t="s">
        <v>87</v>
      </c>
      <c r="B42" s="2">
        <v>41.689998626708977</v>
      </c>
      <c r="C42" s="3">
        <f>D42/B42</f>
        <v>2.014871738234715E-2</v>
      </c>
      <c r="D42" s="5" t="s">
        <v>88</v>
      </c>
      <c r="E42" s="2">
        <f>B42/D42</f>
        <v>49.630950746082121</v>
      </c>
      <c r="F42" s="2">
        <f>23 * 0.84</f>
        <v>19.32</v>
      </c>
    </row>
    <row r="43" spans="1:6" x14ac:dyDescent="0.55000000000000004">
      <c r="A43" t="s">
        <v>90</v>
      </c>
      <c r="B43" s="2">
        <v>96.930000305175781</v>
      </c>
      <c r="C43" s="3">
        <f>D43/B43</f>
        <v>1.9808108882235064E-2</v>
      </c>
      <c r="D43" s="5" t="s">
        <v>31</v>
      </c>
      <c r="E43" s="2">
        <f>B43/D43</f>
        <v>50.484375158945724</v>
      </c>
      <c r="F43" s="2">
        <f>10 * 1.92</f>
        <v>19.2</v>
      </c>
    </row>
    <row r="44" spans="1:6" x14ac:dyDescent="0.55000000000000004">
      <c r="A44" t="s">
        <v>91</v>
      </c>
      <c r="B44" s="2">
        <v>88.468696594238281</v>
      </c>
      <c r="C44" s="3">
        <f>D44/B44</f>
        <v>1.9441905060371589E-2</v>
      </c>
      <c r="D44" s="5" t="s">
        <v>92</v>
      </c>
      <c r="E44" s="2">
        <f>B44/D44</f>
        <v>51.435288717580399</v>
      </c>
      <c r="F44" s="2">
        <f>11 * 1.72</f>
        <v>18.919999999999998</v>
      </c>
    </row>
    <row r="45" spans="1:6" x14ac:dyDescent="0.55000000000000004">
      <c r="A45" t="s">
        <v>75</v>
      </c>
      <c r="B45" s="2">
        <v>213.91999816894531</v>
      </c>
      <c r="C45" s="3">
        <f>D45/B45</f>
        <v>2.1690351718942687E-2</v>
      </c>
      <c r="D45" s="5" t="s">
        <v>76</v>
      </c>
      <c r="E45" s="2">
        <f>B45/D45</f>
        <v>46.103447881238218</v>
      </c>
      <c r="F45" s="2">
        <f>4 * 4.64</f>
        <v>18.559999999999999</v>
      </c>
    </row>
    <row r="46" spans="1:6" x14ac:dyDescent="0.55000000000000004">
      <c r="A46" t="s">
        <v>89</v>
      </c>
      <c r="B46" s="2">
        <v>231.9700012207031</v>
      </c>
      <c r="C46" s="3">
        <f>D46/B46</f>
        <v>2.0002586436102861E-2</v>
      </c>
      <c r="D46" s="5" t="s">
        <v>76</v>
      </c>
      <c r="E46" s="2">
        <f>B46/D46</f>
        <v>49.993534745841188</v>
      </c>
      <c r="F46" s="2">
        <f>4 * 4.64</f>
        <v>18.559999999999999</v>
      </c>
    </row>
    <row r="47" spans="1:6" x14ac:dyDescent="0.55000000000000004">
      <c r="A47" t="s">
        <v>94</v>
      </c>
      <c r="B47" s="2">
        <v>153.1499938964844</v>
      </c>
      <c r="C47" s="3">
        <f>D47/B47</f>
        <v>1.9588639370287729E-2</v>
      </c>
      <c r="D47" s="5" t="s">
        <v>95</v>
      </c>
      <c r="E47" s="2">
        <f>B47/D47</f>
        <v>51.049997965494804</v>
      </c>
      <c r="F47" s="2">
        <f>6 * 3</f>
        <v>18</v>
      </c>
    </row>
    <row r="48" spans="1:6" x14ac:dyDescent="0.55000000000000004">
      <c r="A48" t="s">
        <v>100</v>
      </c>
      <c r="B48" s="2">
        <v>38.919998168945313</v>
      </c>
      <c r="C48" s="3">
        <f>D48/B48</f>
        <v>1.8499486995723853E-2</v>
      </c>
      <c r="D48" s="5" t="s">
        <v>101</v>
      </c>
      <c r="E48" s="2">
        <f>B48/D48</f>
        <v>54.055553012424049</v>
      </c>
      <c r="F48" s="2">
        <f>25 * 0.72</f>
        <v>18</v>
      </c>
    </row>
    <row r="49" spans="1:6" x14ac:dyDescent="0.55000000000000004">
      <c r="A49" t="s">
        <v>93</v>
      </c>
      <c r="B49" s="2">
        <v>295.677001953125</v>
      </c>
      <c r="C49" s="3">
        <f>D49/B49</f>
        <v>1.9480717005217599E-2</v>
      </c>
      <c r="D49" s="5" t="s">
        <v>42</v>
      </c>
      <c r="E49" s="2">
        <f>B49/D49</f>
        <v>51.332812839084205</v>
      </c>
      <c r="F49" s="2">
        <f>3 * 5.76</f>
        <v>17.28</v>
      </c>
    </row>
    <row r="50" spans="1:6" x14ac:dyDescent="0.55000000000000004">
      <c r="A50" t="s">
        <v>98</v>
      </c>
      <c r="B50" s="2">
        <v>112.245002746582</v>
      </c>
      <c r="C50" s="3">
        <f>D50/B50</f>
        <v>1.8887255094878215E-2</v>
      </c>
      <c r="D50" s="5" t="s">
        <v>99</v>
      </c>
      <c r="E50" s="2">
        <f>B50/D50</f>
        <v>52.945756012538681</v>
      </c>
      <c r="F50" s="2">
        <f>8 * 2.12</f>
        <v>16.96</v>
      </c>
    </row>
    <row r="51" spans="1:6" x14ac:dyDescent="0.55000000000000004">
      <c r="A51" t="s">
        <v>102</v>
      </c>
      <c r="B51" s="2">
        <v>151.0350036621094</v>
      </c>
      <c r="C51" s="3">
        <f>D51/B51</f>
        <v>1.8273909577772991E-2</v>
      </c>
      <c r="D51" s="5" t="s">
        <v>103</v>
      </c>
      <c r="E51" s="2">
        <f>B51/D51</f>
        <v>54.722827413807757</v>
      </c>
      <c r="F51" s="2">
        <f>6 * 2.76</f>
        <v>16.559999999999999</v>
      </c>
    </row>
    <row r="52" spans="1:6" x14ac:dyDescent="0.55000000000000004">
      <c r="A52" t="s">
        <v>104</v>
      </c>
      <c r="B52" s="2">
        <v>119.120002746582</v>
      </c>
      <c r="C52" s="3">
        <f>D52/B52</f>
        <v>1.7125587247843941E-2</v>
      </c>
      <c r="D52" s="5" t="s">
        <v>105</v>
      </c>
      <c r="E52" s="2">
        <f>B52/D52</f>
        <v>58.392158209108821</v>
      </c>
      <c r="F52" s="2">
        <f>8 * 2.04</f>
        <v>16.32</v>
      </c>
    </row>
    <row r="53" spans="1:6" x14ac:dyDescent="0.55000000000000004">
      <c r="A53" t="s">
        <v>96</v>
      </c>
      <c r="B53" s="2">
        <v>167.11000061035159</v>
      </c>
      <c r="C53" s="3">
        <f>D53/B53</f>
        <v>1.8909700128409038E-2</v>
      </c>
      <c r="D53" s="5" t="s">
        <v>97</v>
      </c>
      <c r="E53" s="2">
        <f>B53/D53</f>
        <v>52.882911585554297</v>
      </c>
      <c r="F53" s="2">
        <f>5 * 3.16</f>
        <v>15.8</v>
      </c>
    </row>
    <row r="54" spans="1:6" x14ac:dyDescent="0.55000000000000004">
      <c r="A54" t="s">
        <v>106</v>
      </c>
      <c r="B54" s="2">
        <v>88.484703063964844</v>
      </c>
      <c r="C54" s="3">
        <f>D54/B54</f>
        <v>1.4465777198514175E-2</v>
      </c>
      <c r="D54" s="5" t="s">
        <v>107</v>
      </c>
      <c r="E54" s="2">
        <f>B54/D54</f>
        <v>69.128674268722534</v>
      </c>
      <c r="F54" s="2">
        <f>11 * 1.28</f>
        <v>14.08</v>
      </c>
    </row>
    <row r="55" spans="1:6" x14ac:dyDescent="0.55000000000000004">
      <c r="A55" t="s">
        <v>108</v>
      </c>
      <c r="B55" s="2">
        <v>163.18499755859381</v>
      </c>
      <c r="C55" s="3">
        <f>D55/B55</f>
        <v>1.3971872623776794E-2</v>
      </c>
      <c r="D55" s="5" t="s">
        <v>109</v>
      </c>
      <c r="E55" s="2">
        <f>B55/D55</f>
        <v>71.57236735026045</v>
      </c>
      <c r="F55" s="2">
        <f>6 * 2.28</f>
        <v>13.68</v>
      </c>
    </row>
    <row r="56" spans="1:6" x14ac:dyDescent="0.55000000000000004">
      <c r="A56" t="s">
        <v>110</v>
      </c>
      <c r="B56" s="2">
        <v>256.73001098632813</v>
      </c>
      <c r="C56" s="3">
        <f>D56/B56</f>
        <v>1.1997039178111599E-2</v>
      </c>
      <c r="D56" s="5" t="s">
        <v>111</v>
      </c>
      <c r="E56" s="2">
        <f>B56/D56</f>
        <v>83.353899670885752</v>
      </c>
      <c r="F56" s="2">
        <f>3 * 3.08</f>
        <v>9.24</v>
      </c>
    </row>
    <row r="57" spans="1:6" x14ac:dyDescent="0.55000000000000004">
      <c r="A57" t="s">
        <v>112</v>
      </c>
      <c r="B57" s="2">
        <v>241.97999572753909</v>
      </c>
      <c r="C57" s="3">
        <f>D57/B57</f>
        <v>9.4222664693621987E-3</v>
      </c>
      <c r="D57" s="5" t="s">
        <v>109</v>
      </c>
      <c r="E57" s="2">
        <f>B57/D57</f>
        <v>106.13157707348206</v>
      </c>
      <c r="F57" s="2">
        <f>4 * 2.28</f>
        <v>9.1199999999999992</v>
      </c>
    </row>
    <row r="58" spans="1:6" x14ac:dyDescent="0.55000000000000004">
      <c r="A58" t="s">
        <v>115</v>
      </c>
      <c r="B58" s="2">
        <v>510.42001342773438</v>
      </c>
      <c r="C58" s="3">
        <f>D58/B58</f>
        <v>8.8554521395935518E-3</v>
      </c>
      <c r="D58" s="5" t="s">
        <v>116</v>
      </c>
      <c r="E58" s="2">
        <f>B58/D58</f>
        <v>112.92478173179965</v>
      </c>
      <c r="F58" s="2">
        <f>1.959171 * 4.52</f>
        <v>8.8554529199999994</v>
      </c>
    </row>
    <row r="59" spans="1:6" x14ac:dyDescent="0.55000000000000004">
      <c r="A59" t="s">
        <v>113</v>
      </c>
      <c r="B59" s="2">
        <v>206.92999267578119</v>
      </c>
      <c r="C59" s="3">
        <f>D59/B59</f>
        <v>8.8918961249030738E-3</v>
      </c>
      <c r="D59" s="5" t="s">
        <v>114</v>
      </c>
      <c r="E59" s="2">
        <f>B59/D59</f>
        <v>112.46195254118543</v>
      </c>
      <c r="F59" s="2">
        <f>4 * 1.84</f>
        <v>7.36</v>
      </c>
    </row>
  </sheetData>
  <sortState xmlns:xlrd2="http://schemas.microsoft.com/office/spreadsheetml/2017/richdata2" ref="A2:F59">
    <sortCondition descending="1" ref="F2:F59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FNORD</dc:creator>
  <cp:lastModifiedBy>FNORD</cp:lastModifiedBy>
  <dcterms:created xsi:type="dcterms:W3CDTF">2019-07-11T19:00:22Z</dcterms:created>
  <dcterms:modified xsi:type="dcterms:W3CDTF">2019-07-30T15:23:50Z</dcterms:modified>
</cp:coreProperties>
</file>