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e\OneDrive\Documents\SRIM_alpha_penetration_simulation\SRIM Outputs\"/>
    </mc:Choice>
  </mc:AlternateContent>
  <xr:revisionPtr revIDLastSave="0" documentId="13_ncr:1_{BD6FEF57-714B-4D65-A8B8-D287DE421D0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ON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7" i="1" l="1"/>
  <c r="J49" i="1"/>
  <c r="E27" i="1" l="1"/>
  <c r="G46" i="1" l="1"/>
  <c r="P64" i="1"/>
  <c r="P65" i="1"/>
  <c r="P63" i="1"/>
  <c r="P62" i="1"/>
  <c r="O65" i="1"/>
  <c r="O64" i="1"/>
  <c r="O63" i="1"/>
  <c r="O62" i="1"/>
  <c r="X49" i="1"/>
  <c r="Y49" i="1" s="1"/>
  <c r="S49" i="1"/>
  <c r="T49" i="1" s="1"/>
  <c r="U49" i="1" l="1"/>
  <c r="T53" i="1" s="1"/>
  <c r="S57" i="1" s="1"/>
  <c r="N49" i="1"/>
  <c r="U57" i="1" l="1"/>
  <c r="R64" i="1" s="1"/>
  <c r="Q64" i="1"/>
  <c r="O49" i="1"/>
  <c r="P49" i="1" s="1"/>
  <c r="I49" i="1"/>
  <c r="K49" i="1" s="1"/>
  <c r="J53" i="1" s="1"/>
  <c r="I57" i="1" s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8" i="1"/>
  <c r="O53" i="1" l="1"/>
  <c r="Q63" i="1" s="1"/>
  <c r="Z49" i="1"/>
  <c r="Y53" i="1" s="1"/>
  <c r="X57" i="1" s="1"/>
  <c r="F27" i="1"/>
  <c r="G27" i="1" s="1"/>
  <c r="K57" i="1"/>
  <c r="R62" i="1" s="1"/>
  <c r="Q62" i="1"/>
  <c r="P57" i="1" l="1"/>
  <c r="R63" i="1" s="1"/>
  <c r="Z57" i="1"/>
  <c r="R65" i="1" s="1"/>
  <c r="Q65" i="1"/>
</calcChain>
</file>

<file path=xl/sharedStrings.xml><?xml version="1.0" encoding="utf-8"?>
<sst xmlns="http://schemas.openxmlformats.org/spreadsheetml/2006/main" count="172" uniqueCount="98">
  <si>
    <t>======</t>
  </si>
  <si>
    <t>He</t>
  </si>
  <si>
    <t>into</t>
  </si>
  <si>
    <t>Layer</t>
  </si>
  <si>
    <t>=======</t>
  </si>
  <si>
    <t>SRIM-2013.00</t>
  </si>
  <si>
    <t>========================================</t>
  </si>
  <si>
    <t>Ion</t>
  </si>
  <si>
    <t>and</t>
  </si>
  <si>
    <t>Recoil</t>
  </si>
  <si>
    <t>IONIZATION</t>
  </si>
  <si>
    <t>See</t>
  </si>
  <si>
    <t>SRIM</t>
  </si>
  <si>
    <t>Outputs\TDATA.txt</t>
  </si>
  <si>
    <t>for</t>
  </si>
  <si>
    <t>details</t>
  </si>
  <si>
    <t>--------------------------------------------------------------------</t>
  </si>
  <si>
    <t>Recoil/Damage</t>
  </si>
  <si>
    <t>Calculations</t>
  </si>
  <si>
    <t>made</t>
  </si>
  <si>
    <t>with</t>
  </si>
  <si>
    <t>Kinchin-Pease</t>
  </si>
  <si>
    <t>Estimates</t>
  </si>
  <si>
    <t>file</t>
  </si>
  <si>
    <t>:</t>
  </si>
  <si>
    <t>calculation</t>
  </si>
  <si>
    <t>data</t>
  </si>
  <si>
    <t>=</t>
  </si>
  <si>
    <t>Energy</t>
  </si>
  <si>
    <t>keV</t>
  </si>
  <si>
    <t>=============</t>
  </si>
  <si>
    <t>TARGET</t>
  </si>
  <si>
    <t>MATERIAL</t>
  </si>
  <si>
    <t>======================================</t>
  </si>
  <si>
    <t>Width</t>
  </si>
  <si>
    <t>A</t>
  </si>
  <si>
    <t>;</t>
  </si>
  <si>
    <t>#</t>
  </si>
  <si>
    <t>Density</t>
  </si>
  <si>
    <t>atoms/cm3</t>
  </si>
  <si>
    <t>g/cm3</t>
  </si>
  <si>
    <t>Cu</t>
  </si>
  <si>
    <t>Atomic</t>
  </si>
  <si>
    <t>Percent</t>
  </si>
  <si>
    <t>Mass</t>
  </si>
  <si>
    <t>====================================================================</t>
  </si>
  <si>
    <t>Total</t>
  </si>
  <si>
    <t>Ions</t>
  </si>
  <si>
    <t>calculated</t>
  </si>
  <si>
    <t>===============================================================</t>
  </si>
  <si>
    <t>Ionization</t>
  </si>
  <si>
    <t>Units</t>
  </si>
  <si>
    <t>are</t>
  </si>
  <si>
    <t>&gt;&gt;&gt;&gt;</t>
  </si>
  <si>
    <t>eV</t>
  </si>
  <si>
    <t>/(Angstrom-Ion)</t>
  </si>
  <si>
    <t>&lt;&lt;&lt;&lt;</t>
  </si>
  <si>
    <t>IONIZ.</t>
  </si>
  <si>
    <t>DEPTH</t>
  </si>
  <si>
    <t>by</t>
  </si>
  <si>
    <t>(Ang)</t>
  </si>
  <si>
    <t>IONS</t>
  </si>
  <si>
    <t>RECOILS</t>
  </si>
  <si>
    <t>-----------</t>
  </si>
  <si>
    <t>Intergral. E lost. (ions have lost all there E)</t>
  </si>
  <si>
    <t>E remaining (want to find when 1Mev)</t>
  </si>
  <si>
    <t>Range (A)</t>
  </si>
  <si>
    <t>M_cu (g/mol)</t>
  </si>
  <si>
    <t>T_1/2 (y)</t>
  </si>
  <si>
    <t>Rho (g/cm^3)</t>
  </si>
  <si>
    <t>mol</t>
  </si>
  <si>
    <t>hour in a year</t>
  </si>
  <si>
    <t>#Cu/cm^2</t>
  </si>
  <si>
    <t>#U/cm^2 (1ppt)</t>
  </si>
  <si>
    <t>Activity of target (alpha/cm^2/h) : A=N*ln(2)/T</t>
  </si>
  <si>
    <t xml:space="preserve"> Diameter of the target (cm)</t>
  </si>
  <si>
    <t>Activity from end of the target (alpha/h)</t>
  </si>
  <si>
    <t>Distance between target and detector (cm)</t>
  </si>
  <si>
    <t>Radius of the detector (cm)</t>
  </si>
  <si>
    <t>Activity measure by the detector (alpha/h)</t>
  </si>
  <si>
    <t>Time to get 100 alpha counts (h)</t>
  </si>
  <si>
    <t>Time to get 100 alpha counts (days)</t>
  </si>
  <si>
    <t>For U233 in copper target. Used 4800KeV alpha energy. Range pick from being greater than 1.5MeV.</t>
  </si>
  <si>
    <t>For U232 in copper target. Used 5300KeV alpha energy. Range picked from being greater than 1.5MeV.</t>
  </si>
  <si>
    <t>For Th229 in copper target. Used 4845KeV alpha energy. Range picked from being greater than 1.5MeV.</t>
  </si>
  <si>
    <t>#Th/cm^2 (1ppt)</t>
  </si>
  <si>
    <t>For Th228 in copper target. Used 5400KeV alpha energy. Range picked from being greater than 1.5MeV.</t>
  </si>
  <si>
    <t>U233</t>
  </si>
  <si>
    <t>U232</t>
  </si>
  <si>
    <t>Th229</t>
  </si>
  <si>
    <t>Th228</t>
  </si>
  <si>
    <t>Actinide</t>
  </si>
  <si>
    <t>Range (um)</t>
  </si>
  <si>
    <t>Halflife (y)</t>
  </si>
  <si>
    <t>Activity measured by the detector (alpha/h)</t>
  </si>
  <si>
    <t xml:space="preserve">Time elapsed to get 100 alpha counts </t>
  </si>
  <si>
    <t>days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</si>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</sst>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16" fillId="0" borderId="0" xfId="0" applyFont="1" applyBorder="1"/>
    <xf numFmtId="11" fontId="0" fillId="0" borderId="0" xfId="0" applyNumberFormat="1" applyBorder="1"/>
    <xf numFmtId="0" fontId="0" fillId="0" borderId="0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1" fontId="0" fillId="0" borderId="13" xfId="0" applyNumberFormat="1" applyBorder="1"/>
    <xf numFmtId="0" fontId="0" fillId="0" borderId="14" xfId="0" applyBorder="1"/>
    <xf numFmtId="0" fontId="0" fillId="0" borderId="13" xfId="0" applyBorder="1"/>
    <xf numFmtId="0" fontId="16" fillId="0" borderId="13" xfId="0" applyFont="1" applyBorder="1"/>
    <xf numFmtId="11" fontId="0" fillId="0" borderId="15" xfId="0" applyNumberFormat="1" applyBorder="1"/>
    <xf numFmtId="0" fontId="0" fillId="0" borderId="16" xfId="0" applyBorder="1"/>
    <xf numFmtId="0" fontId="0" fillId="0" borderId="17" xfId="0" applyBorder="1"/>
    <xf numFmtId="11" fontId="0" fillId="0" borderId="16" xfId="0" applyNumberFormat="1" applyBorder="1"/>
    <xf numFmtId="0" fontId="0" fillId="0" borderId="15" xfId="0" applyBorder="1"/>
    <xf numFmtId="0" fontId="0" fillId="0" borderId="0" xfId="0" applyBorder="1" applyAlignment="1"/>
    <xf numFmtId="0" fontId="16" fillId="0" borderId="0" xfId="0" applyFont="1" applyBorder="1" applyAlignment="1"/>
    <xf numFmtId="11" fontId="0" fillId="0" borderId="0" xfId="0" applyNumberFormat="1" applyBorder="1" applyAlignment="1"/>
    <xf numFmtId="0" fontId="16" fillId="0" borderId="18" xfId="0" applyFont="1" applyBorder="1"/>
    <xf numFmtId="11" fontId="16" fillId="0" borderId="18" xfId="0" applyNumberFormat="1" applyFont="1" applyBorder="1"/>
    <xf numFmtId="11" fontId="16" fillId="0" borderId="18" xfId="0" applyNumberFormat="1" applyFont="1" applyBorder="1" applyAlignment="1">
      <alignment horizontal="right" wrapText="1"/>
    </xf>
    <xf numFmtId="0" fontId="16" fillId="0" borderId="19" xfId="0" applyFont="1" applyBorder="1"/>
    <xf numFmtId="164" fontId="16" fillId="0" borderId="20" xfId="0" applyNumberFormat="1" applyFont="1" applyBorder="1"/>
    <xf numFmtId="1" fontId="16" fillId="0" borderId="20" xfId="0" applyNumberFormat="1" applyFont="1" applyBorder="1"/>
    <xf numFmtId="0" fontId="16" fillId="0" borderId="18" xfId="0" applyNumberFormat="1" applyFont="1" applyBorder="1"/>
    <xf numFmtId="164" fontId="16" fillId="0" borderId="20" xfId="0" applyNumberFormat="1" applyFont="1" applyBorder="1" applyAlignment="1">
      <alignment horizontal="right" wrapText="1"/>
    </xf>
    <xf numFmtId="11" fontId="0" fillId="0" borderId="16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11" fontId="0" fillId="33" borderId="15" xfId="0" applyNumberForma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0" fontId="16" fillId="33" borderId="15" xfId="0" applyFont="1" applyFill="1" applyBorder="1" applyAlignment="1">
      <alignment horizontal="center" wrapText="1"/>
    </xf>
    <xf numFmtId="0" fontId="16" fillId="33" borderId="17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0" borderId="18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6"/>
  <sheetViews>
    <sheetView tabSelected="1" topLeftCell="G37" zoomScale="80" zoomScaleNormal="80" workbookViewId="0">
      <selection activeCell="N57" sqref="N57:O57"/>
    </sheetView>
  </sheetViews>
  <sheetFormatPr defaultRowHeight="14.5" x14ac:dyDescent="0.35"/>
  <cols>
    <col min="2" max="2" width="31.453125" customWidth="1"/>
    <col min="6" max="6" width="15.54296875" customWidth="1"/>
    <col min="7" max="7" width="17.36328125" customWidth="1"/>
    <col min="9" max="9" width="14.08984375" customWidth="1"/>
    <col min="10" max="10" width="19.26953125" customWidth="1"/>
    <col min="11" max="11" width="17.36328125" customWidth="1"/>
    <col min="12" max="12" width="18" customWidth="1"/>
    <col min="13" max="13" width="15.26953125" customWidth="1"/>
    <col min="14" max="14" width="9.453125" customWidth="1"/>
    <col min="15" max="15" width="12.1796875" customWidth="1"/>
    <col min="16" max="16" width="14.1796875" customWidth="1"/>
    <col min="17" max="17" width="20" customWidth="1"/>
    <col min="18" max="18" width="11.26953125" customWidth="1"/>
    <col min="19" max="19" width="11.08984375" customWidth="1"/>
    <col min="20" max="20" width="19.7265625" customWidth="1"/>
    <col min="21" max="21" width="16.54296875" customWidth="1"/>
    <col min="22" max="22" width="15.1796875" customWidth="1"/>
    <col min="23" max="23" width="8.7265625" customWidth="1"/>
    <col min="24" max="24" width="16.453125" customWidth="1"/>
    <col min="25" max="25" width="16.7265625" customWidth="1"/>
    <col min="26" max="26" width="12.90625" customWidth="1"/>
    <col min="27" max="27" width="18.08984375" customWidth="1"/>
  </cols>
  <sheetData>
    <row r="1" spans="1:13" x14ac:dyDescent="0.35">
      <c r="A1" t="s">
        <v>0</v>
      </c>
      <c r="B1" t="s">
        <v>1</v>
      </c>
      <c r="C1">
        <v>-10</v>
      </c>
      <c r="D1" t="s">
        <v>2</v>
      </c>
      <c r="E1" t="s">
        <v>3</v>
      </c>
      <c r="F1">
        <v>1</v>
      </c>
      <c r="G1" t="s">
        <v>4</v>
      </c>
    </row>
    <row r="2" spans="1:13" x14ac:dyDescent="0.35">
      <c r="B2" t="s">
        <v>5</v>
      </c>
    </row>
    <row r="3" spans="1:13" x14ac:dyDescent="0.35">
      <c r="A3" t="s">
        <v>6</v>
      </c>
    </row>
    <row r="4" spans="1:13" x14ac:dyDescent="0.35">
      <c r="B4" t="s">
        <v>7</v>
      </c>
      <c r="C4" t="s">
        <v>8</v>
      </c>
      <c r="D4" t="s">
        <v>9</v>
      </c>
      <c r="E4" t="s">
        <v>10</v>
      </c>
    </row>
    <row r="5" spans="1:13" x14ac:dyDescent="0.3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3" x14ac:dyDescent="0.35">
      <c r="A6" t="s">
        <v>6</v>
      </c>
    </row>
    <row r="7" spans="1:13" x14ac:dyDescent="0.35">
      <c r="A7" t="s">
        <v>16</v>
      </c>
    </row>
    <row r="8" spans="1:13" x14ac:dyDescent="0.35"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</row>
    <row r="9" spans="1:13" x14ac:dyDescent="0.35">
      <c r="A9" t="s">
        <v>16</v>
      </c>
    </row>
    <row r="10" spans="1:13" x14ac:dyDescent="0.35">
      <c r="B10" t="s">
        <v>11</v>
      </c>
      <c r="C10" t="s">
        <v>23</v>
      </c>
      <c r="D10" t="s">
        <v>24</v>
      </c>
      <c r="E10" t="s">
        <v>12</v>
      </c>
      <c r="F10" t="s">
        <v>13</v>
      </c>
      <c r="G10" t="s">
        <v>14</v>
      </c>
      <c r="H10" t="s">
        <v>25</v>
      </c>
      <c r="I10" t="s">
        <v>26</v>
      </c>
    </row>
    <row r="11" spans="1:13" x14ac:dyDescent="0.35">
      <c r="B11" t="s">
        <v>7</v>
      </c>
      <c r="C11" t="s">
        <v>27</v>
      </c>
      <c r="D11" t="s">
        <v>1</v>
      </c>
      <c r="E11" t="s">
        <v>28</v>
      </c>
      <c r="F11" t="s">
        <v>27</v>
      </c>
      <c r="G11">
        <v>4800</v>
      </c>
      <c r="H11" t="s">
        <v>29</v>
      </c>
    </row>
    <row r="12" spans="1:13" x14ac:dyDescent="0.35">
      <c r="A12" t="s">
        <v>30</v>
      </c>
      <c r="B12" t="s">
        <v>31</v>
      </c>
      <c r="C12" t="s">
        <v>32</v>
      </c>
      <c r="D12" t="s">
        <v>33</v>
      </c>
    </row>
    <row r="13" spans="1:13" x14ac:dyDescent="0.35">
      <c r="A13" t="s">
        <v>3</v>
      </c>
      <c r="B13">
        <v>1</v>
      </c>
      <c r="C13" t="s">
        <v>24</v>
      </c>
      <c r="D13" t="s">
        <v>3</v>
      </c>
      <c r="E13">
        <v>1</v>
      </c>
    </row>
    <row r="14" spans="1:13" x14ac:dyDescent="0.35">
      <c r="A14" t="s">
        <v>3</v>
      </c>
      <c r="B14" t="s">
        <v>34</v>
      </c>
      <c r="C14" t="s">
        <v>27</v>
      </c>
      <c r="D14" s="1">
        <v>200000</v>
      </c>
      <c r="E14" t="s">
        <v>35</v>
      </c>
      <c r="F14" t="s">
        <v>36</v>
      </c>
    </row>
    <row r="15" spans="1:13" x14ac:dyDescent="0.35">
      <c r="B15" t="s">
        <v>3</v>
      </c>
      <c r="C15" t="s">
        <v>37</v>
      </c>
      <c r="D15">
        <v>-1</v>
      </c>
      <c r="E15" t="s">
        <v>38</v>
      </c>
      <c r="F15" t="s">
        <v>27</v>
      </c>
      <c r="G15" s="1">
        <v>8.4530000000000008E+22</v>
      </c>
      <c r="H15" t="s">
        <v>39</v>
      </c>
      <c r="I15" t="s">
        <v>27</v>
      </c>
      <c r="J15">
        <v>8.92</v>
      </c>
      <c r="K15" t="s">
        <v>40</v>
      </c>
    </row>
    <row r="16" spans="1:13" x14ac:dyDescent="0.35">
      <c r="B16" t="s">
        <v>3</v>
      </c>
      <c r="C16" t="s">
        <v>37</v>
      </c>
      <c r="D16">
        <v>-1</v>
      </c>
      <c r="E16" t="s">
        <v>41</v>
      </c>
      <c r="F16" t="s">
        <v>27</v>
      </c>
      <c r="G16">
        <v>100</v>
      </c>
      <c r="H16" t="s">
        <v>42</v>
      </c>
      <c r="I16" t="s">
        <v>43</v>
      </c>
      <c r="J16" t="s">
        <v>27</v>
      </c>
      <c r="K16">
        <v>100</v>
      </c>
      <c r="L16" t="s">
        <v>44</v>
      </c>
      <c r="M16" t="s">
        <v>43</v>
      </c>
    </row>
    <row r="17" spans="1:9" x14ac:dyDescent="0.35">
      <c r="A17" t="s">
        <v>45</v>
      </c>
    </row>
    <row r="18" spans="1:9" x14ac:dyDescent="0.35">
      <c r="B18" t="s">
        <v>46</v>
      </c>
      <c r="C18" t="s">
        <v>47</v>
      </c>
      <c r="D18" t="s">
        <v>48</v>
      </c>
      <c r="E18">
        <f>397.99</f>
        <v>397.99</v>
      </c>
    </row>
    <row r="19" spans="1:9" x14ac:dyDescent="0.35">
      <c r="A19" t="s">
        <v>49</v>
      </c>
    </row>
    <row r="20" spans="1:9" x14ac:dyDescent="0.35">
      <c r="B20" t="s">
        <v>50</v>
      </c>
      <c r="C20" t="s">
        <v>28</v>
      </c>
      <c r="D20" t="s">
        <v>51</v>
      </c>
      <c r="E20" t="s">
        <v>52</v>
      </c>
      <c r="F20" t="s">
        <v>53</v>
      </c>
      <c r="G20" t="s">
        <v>54</v>
      </c>
      <c r="H20" t="s">
        <v>55</v>
      </c>
      <c r="I20" t="s">
        <v>56</v>
      </c>
    </row>
    <row r="21" spans="1:9" x14ac:dyDescent="0.35">
      <c r="A21" t="s">
        <v>49</v>
      </c>
    </row>
    <row r="23" spans="1:9" x14ac:dyDescent="0.35">
      <c r="A23" t="s">
        <v>31</v>
      </c>
      <c r="B23" t="s">
        <v>57</v>
      </c>
      <c r="C23" t="s">
        <v>57</v>
      </c>
    </row>
    <row r="24" spans="1:9" x14ac:dyDescent="0.35">
      <c r="A24" t="s">
        <v>58</v>
      </c>
      <c r="B24" t="s">
        <v>59</v>
      </c>
      <c r="C24" t="s">
        <v>59</v>
      </c>
    </row>
    <row r="25" spans="1:9" x14ac:dyDescent="0.35">
      <c r="A25" t="s">
        <v>60</v>
      </c>
      <c r="B25" t="s">
        <v>61</v>
      </c>
      <c r="C25" t="s">
        <v>62</v>
      </c>
    </row>
    <row r="26" spans="1:9" x14ac:dyDescent="0.35">
      <c r="A26" t="s">
        <v>63</v>
      </c>
      <c r="B26" t="s">
        <v>63</v>
      </c>
      <c r="C26" t="s">
        <v>63</v>
      </c>
      <c r="F26" t="s">
        <v>64</v>
      </c>
      <c r="G26" t="s">
        <v>65</v>
      </c>
    </row>
    <row r="27" spans="1:9" x14ac:dyDescent="0.35">
      <c r="A27" s="1">
        <v>2000.01</v>
      </c>
      <c r="B27" s="1">
        <v>38.722099999999998</v>
      </c>
      <c r="C27" s="1">
        <v>1.7228300000000001E-3</v>
      </c>
      <c r="E27" s="1">
        <f>(B28+B27)/2*(A28-A27)</f>
        <v>77672.599999999991</v>
      </c>
      <c r="F27" s="1">
        <f>SUM(E27:E61)</f>
        <v>3332614.003149</v>
      </c>
      <c r="G27" s="1">
        <f>4800000-F27</f>
        <v>1467385.996851</v>
      </c>
    </row>
    <row r="28" spans="1:9" x14ac:dyDescent="0.35">
      <c r="A28" s="1">
        <v>4000.01</v>
      </c>
      <c r="B28" s="1">
        <v>38.950499999999998</v>
      </c>
      <c r="C28" s="1">
        <v>2.6285900000000001E-3</v>
      </c>
      <c r="E28" s="1">
        <f t="shared" ref="E28:E91" si="0">(B29+B28)/2*(A29-A28)</f>
        <v>78402.8</v>
      </c>
    </row>
    <row r="29" spans="1:9" x14ac:dyDescent="0.35">
      <c r="A29" s="1">
        <v>6000.01</v>
      </c>
      <c r="B29" s="1">
        <v>39.452300000000001</v>
      </c>
      <c r="C29" s="1">
        <v>1.6251099999999999E-3</v>
      </c>
      <c r="E29" s="1">
        <f t="shared" si="0"/>
        <v>78962.7</v>
      </c>
    </row>
    <row r="30" spans="1:9" x14ac:dyDescent="0.35">
      <c r="A30" s="1">
        <v>8000.01</v>
      </c>
      <c r="B30" s="1">
        <v>39.510399999999997</v>
      </c>
      <c r="C30" s="1">
        <v>5.89107E-3</v>
      </c>
      <c r="E30" s="1">
        <f t="shared" si="0"/>
        <v>79369.803148999985</v>
      </c>
    </row>
    <row r="31" spans="1:9" x14ac:dyDescent="0.35">
      <c r="A31" s="1">
        <v>10000</v>
      </c>
      <c r="B31" s="1">
        <v>39.8598</v>
      </c>
      <c r="C31" s="1">
        <v>2.4483999999999999E-3</v>
      </c>
      <c r="E31" s="1">
        <f t="shared" si="0"/>
        <v>80303</v>
      </c>
    </row>
    <row r="32" spans="1:9" x14ac:dyDescent="0.35">
      <c r="A32" s="1">
        <v>12000</v>
      </c>
      <c r="B32" s="1">
        <v>40.443199999999997</v>
      </c>
      <c r="C32" s="1">
        <v>1.8477299999999999E-3</v>
      </c>
      <c r="E32" s="1">
        <f t="shared" si="0"/>
        <v>81382</v>
      </c>
    </row>
    <row r="33" spans="1:27" x14ac:dyDescent="0.35">
      <c r="A33" s="1">
        <v>14000</v>
      </c>
      <c r="B33" s="1">
        <v>40.938800000000001</v>
      </c>
      <c r="C33" s="1">
        <v>1.7085799999999999E-3</v>
      </c>
      <c r="E33" s="1">
        <f t="shared" si="0"/>
        <v>82362.600000000006</v>
      </c>
    </row>
    <row r="34" spans="1:27" x14ac:dyDescent="0.35">
      <c r="A34" s="1">
        <v>16000</v>
      </c>
      <c r="B34" s="1">
        <v>41.4238</v>
      </c>
      <c r="C34" s="1">
        <v>3.2639800000000001E-3</v>
      </c>
      <c r="E34" s="1">
        <f t="shared" si="0"/>
        <v>83151.700000000012</v>
      </c>
    </row>
    <row r="35" spans="1:27" x14ac:dyDescent="0.35">
      <c r="A35" s="1">
        <v>18000</v>
      </c>
      <c r="B35" s="1">
        <v>41.727899999999998</v>
      </c>
      <c r="C35" s="1">
        <v>2.9387100000000002E-3</v>
      </c>
      <c r="E35" s="1">
        <f t="shared" si="0"/>
        <v>83640.600000000006</v>
      </c>
    </row>
    <row r="36" spans="1:27" x14ac:dyDescent="0.35">
      <c r="A36" s="1">
        <v>20000</v>
      </c>
      <c r="B36" s="1">
        <v>41.912700000000001</v>
      </c>
      <c r="C36" s="1">
        <v>2.2210699999999999E-3</v>
      </c>
      <c r="E36" s="1">
        <f t="shared" si="0"/>
        <v>84377.700000000012</v>
      </c>
    </row>
    <row r="37" spans="1:27" x14ac:dyDescent="0.35">
      <c r="A37" s="1">
        <v>22000</v>
      </c>
      <c r="B37" s="1">
        <v>42.465000000000003</v>
      </c>
      <c r="C37" s="1">
        <v>6.1623399999999997E-3</v>
      </c>
      <c r="E37" s="1">
        <f t="shared" si="0"/>
        <v>85558.400000000009</v>
      </c>
    </row>
    <row r="38" spans="1:27" x14ac:dyDescent="0.35">
      <c r="A38" s="1">
        <v>24000</v>
      </c>
      <c r="B38" s="1">
        <v>43.093400000000003</v>
      </c>
      <c r="C38" s="1">
        <v>2.80533E-2</v>
      </c>
      <c r="E38" s="1">
        <f t="shared" si="0"/>
        <v>86442.1</v>
      </c>
    </row>
    <row r="39" spans="1:27" ht="15" thickBot="1" x14ac:dyDescent="0.4">
      <c r="A39" s="1">
        <v>26000</v>
      </c>
      <c r="B39" s="1">
        <v>43.348700000000001</v>
      </c>
      <c r="C39" s="1">
        <v>2.6413600000000001E-3</v>
      </c>
      <c r="E39" s="1">
        <f t="shared" si="0"/>
        <v>87132.2</v>
      </c>
    </row>
    <row r="40" spans="1:27" x14ac:dyDescent="0.35">
      <c r="A40" s="1">
        <v>28000</v>
      </c>
      <c r="B40" s="1">
        <v>43.783499999999997</v>
      </c>
      <c r="C40" s="1">
        <v>2.1841500000000002E-3</v>
      </c>
      <c r="E40" s="1">
        <f t="shared" si="0"/>
        <v>88261.4</v>
      </c>
      <c r="I40" s="30" t="s">
        <v>82</v>
      </c>
      <c r="J40" s="31"/>
      <c r="K40" s="31"/>
      <c r="L40" s="32"/>
      <c r="N40" s="30" t="s">
        <v>83</v>
      </c>
      <c r="O40" s="31"/>
      <c r="P40" s="31"/>
      <c r="Q40" s="32"/>
      <c r="S40" s="30" t="s">
        <v>84</v>
      </c>
      <c r="T40" s="31"/>
      <c r="U40" s="31"/>
      <c r="V40" s="32"/>
      <c r="X40" s="30" t="s">
        <v>86</v>
      </c>
      <c r="Y40" s="31"/>
      <c r="Z40" s="31"/>
      <c r="AA40" s="32"/>
    </row>
    <row r="41" spans="1:27" ht="15" thickBot="1" x14ac:dyDescent="0.4">
      <c r="A41" s="1">
        <v>30000</v>
      </c>
      <c r="B41" s="1">
        <v>44.477899999999998</v>
      </c>
      <c r="C41" s="1">
        <v>3.0665900000000001E-3</v>
      </c>
      <c r="E41" s="1">
        <f t="shared" si="0"/>
        <v>89583</v>
      </c>
      <c r="I41" s="33"/>
      <c r="J41" s="34"/>
      <c r="K41" s="34"/>
      <c r="L41" s="35"/>
      <c r="N41" s="33"/>
      <c r="O41" s="34"/>
      <c r="P41" s="34"/>
      <c r="Q41" s="35"/>
      <c r="S41" s="33"/>
      <c r="T41" s="34"/>
      <c r="U41" s="34"/>
      <c r="V41" s="35"/>
      <c r="X41" s="33"/>
      <c r="Y41" s="34"/>
      <c r="Z41" s="34"/>
      <c r="AA41" s="35"/>
    </row>
    <row r="42" spans="1:27" x14ac:dyDescent="0.35">
      <c r="A42" s="1">
        <v>32000</v>
      </c>
      <c r="B42" s="1">
        <v>45.1051</v>
      </c>
      <c r="C42" s="1">
        <v>2.5907700000000001E-3</v>
      </c>
      <c r="E42" s="1">
        <f t="shared" si="0"/>
        <v>90519.900000000009</v>
      </c>
      <c r="I42" s="5" t="s">
        <v>66</v>
      </c>
      <c r="J42" s="6" t="s">
        <v>68</v>
      </c>
      <c r="K42" s="6" t="s">
        <v>67</v>
      </c>
      <c r="L42" s="7" t="s">
        <v>69</v>
      </c>
      <c r="N42" s="5" t="s">
        <v>66</v>
      </c>
      <c r="O42" s="6" t="s">
        <v>68</v>
      </c>
      <c r="P42" s="6" t="s">
        <v>67</v>
      </c>
      <c r="Q42" s="7" t="s">
        <v>69</v>
      </c>
      <c r="S42" s="5" t="s">
        <v>66</v>
      </c>
      <c r="T42" s="6" t="s">
        <v>68</v>
      </c>
      <c r="U42" s="6" t="s">
        <v>67</v>
      </c>
      <c r="V42" s="7" t="s">
        <v>69</v>
      </c>
      <c r="W42" s="17"/>
      <c r="X42" s="5" t="s">
        <v>66</v>
      </c>
      <c r="Y42" s="6" t="s">
        <v>68</v>
      </c>
      <c r="Z42" s="6" t="s">
        <v>67</v>
      </c>
      <c r="AA42" s="7" t="s">
        <v>69</v>
      </c>
    </row>
    <row r="43" spans="1:27" x14ac:dyDescent="0.35">
      <c r="A43" s="1">
        <v>34000</v>
      </c>
      <c r="B43" s="1">
        <v>45.4148</v>
      </c>
      <c r="C43" s="1">
        <v>4.5935400000000001E-3</v>
      </c>
      <c r="E43" s="1">
        <f t="shared" si="0"/>
        <v>92008.8</v>
      </c>
      <c r="I43" s="8">
        <v>70000</v>
      </c>
      <c r="J43" s="3">
        <v>159200</v>
      </c>
      <c r="K43" s="4">
        <v>63.55</v>
      </c>
      <c r="L43" s="9">
        <v>8.92</v>
      </c>
      <c r="N43" s="8">
        <v>84000</v>
      </c>
      <c r="O43" s="1">
        <v>68.900000000000006</v>
      </c>
      <c r="P43" s="4">
        <v>63.55</v>
      </c>
      <c r="Q43" s="9">
        <v>8.92</v>
      </c>
      <c r="S43" s="8">
        <v>70000</v>
      </c>
      <c r="T43" s="1">
        <v>7932</v>
      </c>
      <c r="U43" s="4">
        <v>63.55</v>
      </c>
      <c r="V43" s="9">
        <v>8.92</v>
      </c>
      <c r="W43" s="17"/>
      <c r="X43" s="8">
        <v>76000</v>
      </c>
      <c r="Y43" s="1">
        <v>1.9125000000000001</v>
      </c>
      <c r="Z43" s="4">
        <v>63.55</v>
      </c>
      <c r="AA43" s="9">
        <v>8.92</v>
      </c>
    </row>
    <row r="44" spans="1:27" x14ac:dyDescent="0.35">
      <c r="A44" s="1">
        <v>36000</v>
      </c>
      <c r="B44" s="1">
        <v>46.594000000000001</v>
      </c>
      <c r="C44" s="1">
        <v>0.162886</v>
      </c>
      <c r="E44" s="1">
        <f t="shared" si="0"/>
        <v>93673.5</v>
      </c>
      <c r="I44" s="10"/>
      <c r="J44" s="4"/>
      <c r="K44" s="4"/>
      <c r="L44" s="9"/>
      <c r="N44" s="10"/>
      <c r="O44" s="4"/>
      <c r="P44" s="4"/>
      <c r="Q44" s="9"/>
      <c r="S44" s="10"/>
      <c r="T44" s="4"/>
      <c r="U44" s="4"/>
      <c r="V44" s="9"/>
      <c r="W44" s="2"/>
      <c r="X44" s="10"/>
      <c r="Y44" s="4"/>
      <c r="Z44" s="4"/>
      <c r="AA44" s="9"/>
    </row>
    <row r="45" spans="1:27" x14ac:dyDescent="0.35">
      <c r="A45" s="1">
        <v>38000</v>
      </c>
      <c r="B45" s="1">
        <v>47.079500000000003</v>
      </c>
      <c r="C45" s="1">
        <v>7.7785399999999996E-3</v>
      </c>
      <c r="E45" s="1">
        <f t="shared" si="0"/>
        <v>94785.500000000015</v>
      </c>
      <c r="I45" s="10" t="s">
        <v>70</v>
      </c>
      <c r="J45" s="4" t="s">
        <v>71</v>
      </c>
      <c r="K45" s="4"/>
      <c r="L45" s="9"/>
      <c r="N45" s="10" t="s">
        <v>70</v>
      </c>
      <c r="O45" s="4" t="s">
        <v>71</v>
      </c>
      <c r="P45" s="4"/>
      <c r="Q45" s="9"/>
      <c r="S45" s="10" t="s">
        <v>70</v>
      </c>
      <c r="T45" s="4" t="s">
        <v>71</v>
      </c>
      <c r="U45" s="4"/>
      <c r="V45" s="9"/>
      <c r="W45" s="4"/>
      <c r="X45" s="10" t="s">
        <v>70</v>
      </c>
      <c r="Y45" s="4" t="s">
        <v>71</v>
      </c>
      <c r="Z45" s="4"/>
      <c r="AA45" s="9"/>
    </row>
    <row r="46" spans="1:27" x14ac:dyDescent="0.35">
      <c r="A46" s="1">
        <v>40000</v>
      </c>
      <c r="B46" s="1">
        <v>47.706000000000003</v>
      </c>
      <c r="C46" s="1">
        <v>4.5174000000000004E-3</v>
      </c>
      <c r="E46" s="1">
        <f t="shared" si="0"/>
        <v>95732.9</v>
      </c>
      <c r="G46" s="1">
        <f>0.000000000001*63.546/233*LN(2)/J43</f>
        <v>1.1874482588873088E-18</v>
      </c>
      <c r="I46" s="8">
        <v>6.0221407599999999E+23</v>
      </c>
      <c r="J46" s="4">
        <v>8760</v>
      </c>
      <c r="K46" s="4"/>
      <c r="L46" s="9"/>
      <c r="N46" s="8">
        <v>6.0221407599999999E+23</v>
      </c>
      <c r="O46" s="4">
        <v>8760</v>
      </c>
      <c r="P46" s="4"/>
      <c r="Q46" s="9"/>
      <c r="S46" s="8">
        <v>6.0221407599999999E+23</v>
      </c>
      <c r="T46" s="4">
        <v>8760</v>
      </c>
      <c r="U46" s="4"/>
      <c r="V46" s="9"/>
      <c r="W46" s="4"/>
      <c r="X46" s="8">
        <v>6.0221407599999999E+23</v>
      </c>
      <c r="Y46" s="4">
        <v>8760</v>
      </c>
      <c r="Z46" s="4"/>
      <c r="AA46" s="9"/>
    </row>
    <row r="47" spans="1:27" x14ac:dyDescent="0.35">
      <c r="A47" s="1">
        <v>42000</v>
      </c>
      <c r="B47" s="1">
        <v>48.026899999999998</v>
      </c>
      <c r="C47" s="1">
        <v>2.3457399999999998E-3</v>
      </c>
      <c r="E47" s="1">
        <f t="shared" si="0"/>
        <v>97032</v>
      </c>
      <c r="I47" s="10"/>
      <c r="J47" s="4"/>
      <c r="K47" s="36" t="s">
        <v>74</v>
      </c>
      <c r="L47" s="37"/>
      <c r="N47" s="10"/>
      <c r="O47" s="4"/>
      <c r="P47" s="36" t="s">
        <v>74</v>
      </c>
      <c r="Q47" s="37"/>
      <c r="S47" s="10"/>
      <c r="T47" s="4"/>
      <c r="U47" s="36" t="s">
        <v>74</v>
      </c>
      <c r="V47" s="37"/>
      <c r="W47" s="4"/>
      <c r="X47" s="10"/>
      <c r="Y47" s="4"/>
      <c r="Z47" s="36" t="s">
        <v>74</v>
      </c>
      <c r="AA47" s="37"/>
    </row>
    <row r="48" spans="1:27" x14ac:dyDescent="0.35">
      <c r="A48" s="1">
        <v>44000</v>
      </c>
      <c r="B48" s="1">
        <v>49.005099999999999</v>
      </c>
      <c r="C48" s="1">
        <v>2.2113699999999998E-3</v>
      </c>
      <c r="E48" s="1">
        <f t="shared" si="0"/>
        <v>98916.1</v>
      </c>
      <c r="I48" s="11" t="s">
        <v>72</v>
      </c>
      <c r="J48" s="2" t="s">
        <v>73</v>
      </c>
      <c r="K48" s="36"/>
      <c r="L48" s="37"/>
      <c r="N48" s="11" t="s">
        <v>72</v>
      </c>
      <c r="O48" s="2" t="s">
        <v>73</v>
      </c>
      <c r="P48" s="36"/>
      <c r="Q48" s="37"/>
      <c r="S48" s="11" t="s">
        <v>72</v>
      </c>
      <c r="T48" s="2" t="s">
        <v>85</v>
      </c>
      <c r="U48" s="36"/>
      <c r="V48" s="37"/>
      <c r="W48" s="4"/>
      <c r="X48" s="11" t="s">
        <v>72</v>
      </c>
      <c r="Y48" s="2" t="s">
        <v>85</v>
      </c>
      <c r="Z48" s="36"/>
      <c r="AA48" s="37"/>
    </row>
    <row r="49" spans="1:27" ht="15" thickBot="1" x14ac:dyDescent="0.4">
      <c r="A49" s="1">
        <v>46000</v>
      </c>
      <c r="B49" s="1">
        <v>49.911000000000001</v>
      </c>
      <c r="C49" s="1">
        <v>7.9352599999999995E-3</v>
      </c>
      <c r="E49" s="1">
        <f t="shared" si="0"/>
        <v>100464.6</v>
      </c>
      <c r="I49" s="12">
        <f>L43/K43*I43/(10^8)*I46</f>
        <v>5.9169546664736432E+19</v>
      </c>
      <c r="J49" s="15">
        <f>I49*0.000000000001*63.546/233</f>
        <v>16137287.606683867</v>
      </c>
      <c r="K49" s="28">
        <f>J49*LN(2)/(J43*J46)</f>
        <v>8.0206364344968771E-3</v>
      </c>
      <c r="L49" s="29"/>
      <c r="N49" s="12">
        <f>Q43/P43*N43/(10^8)*N46</f>
        <v>7.100345599768372E+19</v>
      </c>
      <c r="O49" s="15">
        <f>N49*0.000000000001*63.546/232</f>
        <v>19448213.857020732</v>
      </c>
      <c r="P49" s="28">
        <f>O49*LN(2)/(O43*O46)</f>
        <v>22.334789023070925</v>
      </c>
      <c r="Q49" s="29"/>
      <c r="S49" s="12">
        <f>V43/U43*S43/(10^8)*S46</f>
        <v>5.9169546664736432E+19</v>
      </c>
      <c r="T49" s="15">
        <f>S49*0.000000000001*63.546/229</f>
        <v>16419161.626014588</v>
      </c>
      <c r="U49" s="28">
        <f>T49*LN(2)/(T43*T46)</f>
        <v>0.16379084645615094</v>
      </c>
      <c r="V49" s="29"/>
      <c r="W49" s="4"/>
      <c r="X49" s="12">
        <f>AA43/Z43*X43/(10^8)*X46</f>
        <v>6.4241222093142409E+19</v>
      </c>
      <c r="Y49" s="15">
        <f>X49*0.000000000001*63.546/228</f>
        <v>17904704.820749242</v>
      </c>
      <c r="Z49" s="28">
        <f>P49</f>
        <v>22.334789023070925</v>
      </c>
      <c r="AA49" s="29"/>
    </row>
    <row r="50" spans="1:27" ht="15" thickBot="1" x14ac:dyDescent="0.4">
      <c r="A50" s="1">
        <v>48000</v>
      </c>
      <c r="B50" s="1">
        <v>50.553600000000003</v>
      </c>
      <c r="C50" s="1">
        <v>5.0587999999999996E-3</v>
      </c>
      <c r="E50" s="1">
        <f t="shared" si="0"/>
        <v>101921.60000000001</v>
      </c>
      <c r="I50" s="10"/>
      <c r="J50" s="4"/>
      <c r="K50" s="4"/>
      <c r="L50" s="9"/>
      <c r="N50" s="10"/>
      <c r="O50" s="4"/>
      <c r="P50" s="4"/>
      <c r="Q50" s="9"/>
      <c r="S50" s="10"/>
      <c r="T50" s="4"/>
      <c r="U50" s="4"/>
      <c r="V50" s="9"/>
      <c r="W50" s="18"/>
      <c r="X50" s="10"/>
      <c r="Y50" s="4"/>
      <c r="Z50" s="4"/>
      <c r="AA50" s="9"/>
    </row>
    <row r="51" spans="1:27" x14ac:dyDescent="0.35">
      <c r="A51" s="1">
        <v>50000</v>
      </c>
      <c r="B51" s="1">
        <v>51.368000000000002</v>
      </c>
      <c r="C51" s="1">
        <v>4.8265399999999998E-3</v>
      </c>
      <c r="E51" s="1">
        <f t="shared" si="0"/>
        <v>103139.70000000001</v>
      </c>
      <c r="I51" s="40" t="s">
        <v>75</v>
      </c>
      <c r="J51" s="39" t="s">
        <v>76</v>
      </c>
      <c r="K51" s="39" t="s">
        <v>77</v>
      </c>
      <c r="L51" s="38" t="s">
        <v>78</v>
      </c>
      <c r="N51" s="40" t="s">
        <v>75</v>
      </c>
      <c r="O51" s="39" t="s">
        <v>76</v>
      </c>
      <c r="P51" s="39" t="s">
        <v>77</v>
      </c>
      <c r="Q51" s="38" t="s">
        <v>78</v>
      </c>
      <c r="S51" s="40" t="s">
        <v>75</v>
      </c>
      <c r="T51" s="39" t="s">
        <v>76</v>
      </c>
      <c r="U51" s="39" t="s">
        <v>77</v>
      </c>
      <c r="V51" s="38" t="s">
        <v>78</v>
      </c>
      <c r="W51" s="19"/>
      <c r="X51" s="40" t="s">
        <v>75</v>
      </c>
      <c r="Y51" s="39" t="s">
        <v>76</v>
      </c>
      <c r="Z51" s="39" t="s">
        <v>77</v>
      </c>
      <c r="AA51" s="38" t="s">
        <v>78</v>
      </c>
    </row>
    <row r="52" spans="1:27" x14ac:dyDescent="0.35">
      <c r="A52" s="1">
        <v>52000</v>
      </c>
      <c r="B52" s="1">
        <v>51.771700000000003</v>
      </c>
      <c r="C52" s="1">
        <v>3.6890399999999997E-2</v>
      </c>
      <c r="E52" s="1">
        <f t="shared" si="0"/>
        <v>103734.7</v>
      </c>
      <c r="I52" s="41"/>
      <c r="J52" s="36"/>
      <c r="K52" s="36"/>
      <c r="L52" s="37"/>
      <c r="N52" s="41"/>
      <c r="O52" s="36"/>
      <c r="P52" s="36"/>
      <c r="Q52" s="37"/>
      <c r="S52" s="41"/>
      <c r="T52" s="36"/>
      <c r="U52" s="36"/>
      <c r="V52" s="37"/>
      <c r="X52" s="41"/>
      <c r="Y52" s="36"/>
      <c r="Z52" s="36"/>
      <c r="AA52" s="37"/>
    </row>
    <row r="53" spans="1:27" ht="15" thickBot="1" x14ac:dyDescent="0.4">
      <c r="A53" s="1">
        <v>54000</v>
      </c>
      <c r="B53" s="1">
        <v>51.963000000000001</v>
      </c>
      <c r="C53" s="1">
        <v>3.74515E-3</v>
      </c>
      <c r="E53" s="1">
        <f t="shared" si="0"/>
        <v>104912.90000000001</v>
      </c>
      <c r="I53" s="16">
        <v>1</v>
      </c>
      <c r="J53" s="15">
        <f>K49*(I53/2)^2*3.1415926</f>
        <v>6.2993930174764434E-3</v>
      </c>
      <c r="K53" s="13">
        <v>10</v>
      </c>
      <c r="L53" s="14">
        <v>15</v>
      </c>
      <c r="N53" s="16">
        <v>1</v>
      </c>
      <c r="O53" s="15">
        <f>P49*(N53/2)^2*3.1415926</f>
        <v>17.541701979360212</v>
      </c>
      <c r="P53" s="13">
        <v>0.1</v>
      </c>
      <c r="Q53" s="14">
        <v>15</v>
      </c>
      <c r="S53" s="16">
        <v>1</v>
      </c>
      <c r="T53" s="15">
        <f>U49*(S53/2)^2*3.1415926</f>
        <v>0.12864102779359501</v>
      </c>
      <c r="U53" s="13">
        <v>10</v>
      </c>
      <c r="V53" s="14">
        <v>15</v>
      </c>
      <c r="X53" s="16">
        <v>1</v>
      </c>
      <c r="Y53" s="15">
        <f>Z49*(X53/2)^2*3.1415926</f>
        <v>17.541701979360212</v>
      </c>
      <c r="Z53" s="13">
        <v>10</v>
      </c>
      <c r="AA53" s="14">
        <v>15</v>
      </c>
    </row>
    <row r="54" spans="1:27" ht="15" thickBot="1" x14ac:dyDescent="0.4">
      <c r="A54" s="1">
        <v>56000</v>
      </c>
      <c r="B54" s="1">
        <v>52.9499</v>
      </c>
      <c r="C54" s="1">
        <v>3.40012E-3</v>
      </c>
      <c r="E54" s="1">
        <f t="shared" si="0"/>
        <v>106960.09999999999</v>
      </c>
      <c r="I54" s="10"/>
      <c r="J54" s="4"/>
      <c r="K54" s="4"/>
      <c r="L54" s="9"/>
      <c r="N54" s="10"/>
      <c r="O54" s="4"/>
      <c r="P54" s="4"/>
      <c r="Q54" s="9"/>
      <c r="S54" s="10"/>
      <c r="T54" s="4"/>
      <c r="U54" s="4"/>
      <c r="V54" s="9"/>
      <c r="X54" s="10"/>
      <c r="Y54" s="4"/>
      <c r="Z54" s="4"/>
      <c r="AA54" s="9"/>
    </row>
    <row r="55" spans="1:27" x14ac:dyDescent="0.35">
      <c r="A55" s="1">
        <v>58000</v>
      </c>
      <c r="B55" s="1">
        <v>54.010199999999998</v>
      </c>
      <c r="C55" s="1">
        <v>3.0458E-3</v>
      </c>
      <c r="E55" s="1">
        <f t="shared" si="0"/>
        <v>108867.3</v>
      </c>
      <c r="I55" s="44" t="s">
        <v>79</v>
      </c>
      <c r="J55" s="45"/>
      <c r="K55" s="48" t="s">
        <v>81</v>
      </c>
      <c r="L55" s="49"/>
      <c r="N55" s="44" t="s">
        <v>79</v>
      </c>
      <c r="O55" s="45"/>
      <c r="P55" s="48" t="s">
        <v>80</v>
      </c>
      <c r="Q55" s="49"/>
      <c r="S55" s="44" t="s">
        <v>79</v>
      </c>
      <c r="T55" s="45"/>
      <c r="U55" s="48" t="s">
        <v>81</v>
      </c>
      <c r="V55" s="49"/>
      <c r="X55" s="44" t="s">
        <v>79</v>
      </c>
      <c r="Y55" s="45"/>
      <c r="Z55" s="48" t="s">
        <v>80</v>
      </c>
      <c r="AA55" s="49"/>
    </row>
    <row r="56" spans="1:27" ht="15" thickBot="1" x14ac:dyDescent="0.4">
      <c r="A56" s="1">
        <v>60000</v>
      </c>
      <c r="B56" s="1">
        <v>54.857100000000003</v>
      </c>
      <c r="C56" s="1">
        <v>5.2561099999999996E-3</v>
      </c>
      <c r="E56" s="1">
        <f t="shared" si="0"/>
        <v>110565.9</v>
      </c>
      <c r="I56" s="46"/>
      <c r="J56" s="47"/>
      <c r="K56" s="50"/>
      <c r="L56" s="51"/>
      <c r="N56" s="46"/>
      <c r="O56" s="47"/>
      <c r="P56" s="50"/>
      <c r="Q56" s="51"/>
      <c r="S56" s="46"/>
      <c r="T56" s="47"/>
      <c r="U56" s="50"/>
      <c r="V56" s="51"/>
      <c r="X56" s="46"/>
      <c r="Y56" s="47"/>
      <c r="Z56" s="50"/>
      <c r="AA56" s="51"/>
    </row>
    <row r="57" spans="1:27" ht="15" thickBot="1" x14ac:dyDescent="0.4">
      <c r="A57" s="1">
        <v>62000</v>
      </c>
      <c r="B57" s="1">
        <v>55.708799999999997</v>
      </c>
      <c r="C57" s="1">
        <v>9.0726399999999999E-3</v>
      </c>
      <c r="E57" s="1">
        <f t="shared" si="0"/>
        <v>112412.4</v>
      </c>
      <c r="I57" s="42">
        <f>1/2*((-K53)/(SQRT(K53^2+L53^2))+1)*J53</f>
        <v>1.402559237291211E-3</v>
      </c>
      <c r="J57" s="43"/>
      <c r="K57" s="42">
        <f>100/I57/24</f>
        <v>2970.759848057347</v>
      </c>
      <c r="L57" s="43"/>
      <c r="N57" s="42">
        <f>1/2*((-P53)/(SQRT(P53^2+Q53^2))+1)*O53</f>
        <v>8.7123799490909271</v>
      </c>
      <c r="O57" s="43"/>
      <c r="P57" s="42">
        <f>100/N57</f>
        <v>11.477919992508392</v>
      </c>
      <c r="Q57" s="43"/>
      <c r="S57" s="42">
        <f>1/2*((-U53)/(SQRT(U53^2+V53^2))+1)*T53</f>
        <v>2.8641912216936353E-2</v>
      </c>
      <c r="T57" s="43"/>
      <c r="U57" s="42">
        <f>100/S57/24</f>
        <v>145.47445837791724</v>
      </c>
      <c r="V57" s="43"/>
      <c r="X57" s="42">
        <f>1/2*((-Z53)/(SQRT(Z53^2+AA53^2))+1)*Y53</f>
        <v>3.9056582246423059</v>
      </c>
      <c r="Y57" s="43"/>
      <c r="Z57" s="42">
        <f>100/X57</f>
        <v>25.60387884660808</v>
      </c>
      <c r="AA57" s="43"/>
    </row>
    <row r="58" spans="1:27" x14ac:dyDescent="0.35">
      <c r="A58" s="1">
        <v>64000</v>
      </c>
      <c r="B58" s="1">
        <v>56.703600000000002</v>
      </c>
      <c r="C58" s="1">
        <v>4.4603400000000001E-3</v>
      </c>
      <c r="E58" s="1">
        <f t="shared" si="0"/>
        <v>114610.1</v>
      </c>
    </row>
    <row r="59" spans="1:27" ht="15" thickBot="1" x14ac:dyDescent="0.4">
      <c r="A59" s="1">
        <v>66000</v>
      </c>
      <c r="B59" s="1">
        <v>57.906500000000001</v>
      </c>
      <c r="C59" s="1">
        <v>3.8666600000000002E-2</v>
      </c>
      <c r="E59" s="1">
        <f t="shared" si="0"/>
        <v>116591.8</v>
      </c>
    </row>
    <row r="60" spans="1:27" ht="14.5" customHeight="1" thickTop="1" thickBot="1" x14ac:dyDescent="0.4">
      <c r="A60" s="1">
        <v>68000</v>
      </c>
      <c r="B60" s="1">
        <v>58.685299999999998</v>
      </c>
      <c r="C60" s="1">
        <v>1.33556E-2</v>
      </c>
      <c r="E60" s="1">
        <f t="shared" si="0"/>
        <v>118594.69999999998</v>
      </c>
      <c r="N60" s="52" t="s">
        <v>91</v>
      </c>
      <c r="O60" s="52" t="s">
        <v>92</v>
      </c>
      <c r="P60" s="52" t="s">
        <v>93</v>
      </c>
      <c r="Q60" s="52" t="s">
        <v>94</v>
      </c>
      <c r="R60" s="52" t="s">
        <v>95</v>
      </c>
      <c r="S60" s="52"/>
    </row>
    <row r="61" spans="1:27" ht="15.5" thickTop="1" thickBot="1" x14ac:dyDescent="0.4">
      <c r="A61" s="1">
        <v>70000</v>
      </c>
      <c r="B61" s="1">
        <v>59.909399999999998</v>
      </c>
      <c r="C61" s="1">
        <v>9.3195499999999994E-3</v>
      </c>
      <c r="E61" s="1">
        <f t="shared" si="0"/>
        <v>120566.90000000001</v>
      </c>
      <c r="N61" s="52"/>
      <c r="O61" s="52"/>
      <c r="P61" s="52"/>
      <c r="Q61" s="52"/>
      <c r="R61" s="52"/>
      <c r="S61" s="52"/>
    </row>
    <row r="62" spans="1:27" ht="15.5" thickTop="1" thickBot="1" x14ac:dyDescent="0.4">
      <c r="A62" s="1">
        <v>72000</v>
      </c>
      <c r="B62" s="1">
        <v>60.657499999999999</v>
      </c>
      <c r="C62" s="1">
        <v>9.5815999999999991E-3</v>
      </c>
      <c r="E62" s="1">
        <f t="shared" si="0"/>
        <v>122001.1</v>
      </c>
      <c r="N62" s="20" t="s">
        <v>87</v>
      </c>
      <c r="O62" s="26">
        <f>I43/10000</f>
        <v>7</v>
      </c>
      <c r="P62" s="21">
        <f>J43</f>
        <v>159200</v>
      </c>
      <c r="Q62" s="21">
        <f>I57</f>
        <v>1.402559237291211E-3</v>
      </c>
      <c r="R62" s="25">
        <f>K57</f>
        <v>2970.759848057347</v>
      </c>
      <c r="S62" s="23" t="s">
        <v>96</v>
      </c>
    </row>
    <row r="63" spans="1:27" ht="15.5" thickTop="1" thickBot="1" x14ac:dyDescent="0.4">
      <c r="A63" s="1">
        <v>74000</v>
      </c>
      <c r="B63" s="1">
        <v>61.343600000000002</v>
      </c>
      <c r="C63" s="1">
        <v>9.7300900000000003E-3</v>
      </c>
      <c r="E63" s="1">
        <f t="shared" si="0"/>
        <v>123343.8</v>
      </c>
      <c r="N63" s="20" t="s">
        <v>88</v>
      </c>
      <c r="O63" s="26">
        <f>N43/10000</f>
        <v>8.4</v>
      </c>
      <c r="P63" s="21">
        <f>O43</f>
        <v>68.900000000000006</v>
      </c>
      <c r="Q63" s="21">
        <f>N57</f>
        <v>8.7123799490909271</v>
      </c>
      <c r="R63" s="24">
        <f>P57</f>
        <v>11.477919992508392</v>
      </c>
      <c r="S63" s="23" t="s">
        <v>97</v>
      </c>
    </row>
    <row r="64" spans="1:27" ht="15.5" thickTop="1" thickBot="1" x14ac:dyDescent="0.4">
      <c r="A64" s="1">
        <v>76000</v>
      </c>
      <c r="B64" s="1">
        <v>62.0002</v>
      </c>
      <c r="C64" s="1">
        <v>9.0896299999999996E-3</v>
      </c>
      <c r="E64" s="1">
        <f t="shared" si="0"/>
        <v>124759.2</v>
      </c>
      <c r="N64" s="20" t="s">
        <v>89</v>
      </c>
      <c r="O64" s="26">
        <f>S43/10000</f>
        <v>7</v>
      </c>
      <c r="P64" s="21">
        <f>T43</f>
        <v>7932</v>
      </c>
      <c r="Q64" s="21">
        <f>S57</f>
        <v>2.8641912216936353E-2</v>
      </c>
      <c r="R64" s="24">
        <f>U57</f>
        <v>145.47445837791724</v>
      </c>
      <c r="S64" s="23" t="s">
        <v>96</v>
      </c>
    </row>
    <row r="65" spans="1:19" ht="15.5" thickTop="1" thickBot="1" x14ac:dyDescent="0.4">
      <c r="A65" s="1">
        <v>78000</v>
      </c>
      <c r="B65" s="1">
        <v>62.759</v>
      </c>
      <c r="C65" s="1">
        <v>1.3623400000000001E-2</v>
      </c>
      <c r="E65" s="1">
        <f t="shared" si="0"/>
        <v>125923.4</v>
      </c>
      <c r="N65" s="20" t="s">
        <v>90</v>
      </c>
      <c r="O65" s="26">
        <f>X43/10000</f>
        <v>7.6</v>
      </c>
      <c r="P65" s="21">
        <f>Y43</f>
        <v>1.9125000000000001</v>
      </c>
      <c r="Q65" s="22">
        <f>X57</f>
        <v>3.9056582246423059</v>
      </c>
      <c r="R65" s="27">
        <f>Z57</f>
        <v>25.60387884660808</v>
      </c>
      <c r="S65" s="23" t="s">
        <v>97</v>
      </c>
    </row>
    <row r="66" spans="1:19" ht="15" thickTop="1" x14ac:dyDescent="0.35">
      <c r="A66" s="1">
        <v>80000</v>
      </c>
      <c r="B66" s="1">
        <v>63.164400000000001</v>
      </c>
      <c r="C66" s="1">
        <v>2.80164E-2</v>
      </c>
      <c r="E66" s="1">
        <f t="shared" si="0"/>
        <v>126161.59999999999</v>
      </c>
    </row>
    <row r="67" spans="1:19" x14ac:dyDescent="0.35">
      <c r="A67" s="1">
        <v>82000</v>
      </c>
      <c r="B67" s="1">
        <v>62.997199999999999</v>
      </c>
      <c r="C67" s="1">
        <v>4.9490199999999998E-2</v>
      </c>
      <c r="E67" s="1">
        <f t="shared" si="0"/>
        <v>125555.7</v>
      </c>
    </row>
    <row r="68" spans="1:19" x14ac:dyDescent="0.35">
      <c r="A68" s="1">
        <v>84000</v>
      </c>
      <c r="B68" s="1">
        <v>62.558500000000002</v>
      </c>
      <c r="C68" s="1">
        <v>3.2307000000000002E-2</v>
      </c>
      <c r="E68" s="1">
        <f t="shared" si="0"/>
        <v>122670.6</v>
      </c>
    </row>
    <row r="69" spans="1:19" x14ac:dyDescent="0.35">
      <c r="A69" s="1">
        <v>86000</v>
      </c>
      <c r="B69" s="1">
        <v>60.112099999999998</v>
      </c>
      <c r="C69" s="1">
        <v>3.0412399999999999E-2</v>
      </c>
      <c r="E69" s="1">
        <f t="shared" si="0"/>
        <v>116801.4</v>
      </c>
    </row>
    <row r="70" spans="1:19" x14ac:dyDescent="0.35">
      <c r="A70" s="1">
        <v>88000</v>
      </c>
      <c r="B70" s="1">
        <v>56.689300000000003</v>
      </c>
      <c r="C70" s="1">
        <v>3.7426599999999997E-2</v>
      </c>
      <c r="E70" s="1">
        <f t="shared" si="0"/>
        <v>108886.40000000001</v>
      </c>
    </row>
    <row r="71" spans="1:19" x14ac:dyDescent="0.35">
      <c r="A71" s="1">
        <v>90000</v>
      </c>
      <c r="B71" s="1">
        <v>52.197099999999999</v>
      </c>
      <c r="C71" s="1">
        <v>5.8842100000000001E-2</v>
      </c>
      <c r="E71" s="1">
        <f t="shared" si="0"/>
        <v>98432.5</v>
      </c>
    </row>
    <row r="72" spans="1:19" x14ac:dyDescent="0.35">
      <c r="A72" s="1">
        <v>92000</v>
      </c>
      <c r="B72" s="1">
        <v>46.235399999999998</v>
      </c>
      <c r="C72" s="1">
        <v>9.2695600000000003E-2</v>
      </c>
      <c r="E72" s="1">
        <f t="shared" si="0"/>
        <v>84372.9</v>
      </c>
    </row>
    <row r="73" spans="1:19" x14ac:dyDescent="0.35">
      <c r="A73" s="1">
        <v>94000</v>
      </c>
      <c r="B73" s="1">
        <v>38.137500000000003</v>
      </c>
      <c r="C73" s="1">
        <v>0.130272</v>
      </c>
      <c r="E73" s="1">
        <f t="shared" si="0"/>
        <v>66234.3</v>
      </c>
    </row>
    <row r="74" spans="1:19" x14ac:dyDescent="0.35">
      <c r="A74" s="1">
        <v>96000</v>
      </c>
      <c r="B74" s="1">
        <v>28.096800000000002</v>
      </c>
      <c r="C74" s="1">
        <v>0.21998899999999999</v>
      </c>
      <c r="E74" s="1">
        <f t="shared" si="0"/>
        <v>43155.199999999997</v>
      </c>
    </row>
    <row r="75" spans="1:19" x14ac:dyDescent="0.35">
      <c r="A75" s="1">
        <v>98000</v>
      </c>
      <c r="B75" s="1">
        <v>15.058400000000001</v>
      </c>
      <c r="C75" s="1">
        <v>0.252413</v>
      </c>
      <c r="E75" s="1">
        <f t="shared" si="0"/>
        <v>19069.68</v>
      </c>
    </row>
    <row r="76" spans="1:19" x14ac:dyDescent="0.35">
      <c r="A76" s="1">
        <v>100000</v>
      </c>
      <c r="B76" s="1">
        <v>4.0112800000000002</v>
      </c>
      <c r="C76" s="1">
        <v>0.12348000000000001</v>
      </c>
      <c r="E76" s="1">
        <f t="shared" si="0"/>
        <v>4301.9220000000005</v>
      </c>
    </row>
    <row r="77" spans="1:19" x14ac:dyDescent="0.35">
      <c r="A77" s="1">
        <v>102000</v>
      </c>
      <c r="B77" s="1">
        <v>0.29064200000000001</v>
      </c>
      <c r="C77" s="1">
        <v>1.36791E-2</v>
      </c>
      <c r="E77" s="1">
        <f t="shared" si="0"/>
        <v>290.642</v>
      </c>
    </row>
    <row r="78" spans="1:19" x14ac:dyDescent="0.35">
      <c r="A78" s="1">
        <v>104000</v>
      </c>
      <c r="B78" s="1">
        <v>0</v>
      </c>
      <c r="C78" s="1">
        <v>0</v>
      </c>
      <c r="E78" s="1">
        <f t="shared" si="0"/>
        <v>0</v>
      </c>
    </row>
    <row r="79" spans="1:19" x14ac:dyDescent="0.35">
      <c r="A79" s="1">
        <v>106000</v>
      </c>
      <c r="B79" s="1">
        <v>0</v>
      </c>
      <c r="C79" s="1">
        <v>0</v>
      </c>
      <c r="E79" s="1">
        <f t="shared" si="0"/>
        <v>0</v>
      </c>
    </row>
    <row r="80" spans="1:19" x14ac:dyDescent="0.35">
      <c r="A80" s="1">
        <v>108000</v>
      </c>
      <c r="B80" s="1">
        <v>0</v>
      </c>
      <c r="C80" s="1">
        <v>0</v>
      </c>
      <c r="E80" s="1">
        <f t="shared" si="0"/>
        <v>0</v>
      </c>
    </row>
    <row r="81" spans="1:5" x14ac:dyDescent="0.35">
      <c r="A81" s="1">
        <v>110000</v>
      </c>
      <c r="B81" s="1">
        <v>0</v>
      </c>
      <c r="C81" s="1">
        <v>0</v>
      </c>
      <c r="E81" s="1">
        <f t="shared" si="0"/>
        <v>0</v>
      </c>
    </row>
    <row r="82" spans="1:5" x14ac:dyDescent="0.35">
      <c r="A82" s="1">
        <v>112000</v>
      </c>
      <c r="B82" s="1">
        <v>0</v>
      </c>
      <c r="C82" s="1">
        <v>0</v>
      </c>
      <c r="E82" s="1">
        <f t="shared" si="0"/>
        <v>0</v>
      </c>
    </row>
    <row r="83" spans="1:5" x14ac:dyDescent="0.35">
      <c r="A83" s="1">
        <v>114000</v>
      </c>
      <c r="B83" s="1">
        <v>0</v>
      </c>
      <c r="C83" s="1">
        <v>0</v>
      </c>
      <c r="E83" s="1">
        <f t="shared" si="0"/>
        <v>0</v>
      </c>
    </row>
    <row r="84" spans="1:5" x14ac:dyDescent="0.35">
      <c r="A84" s="1">
        <v>116000</v>
      </c>
      <c r="B84" s="1">
        <v>0</v>
      </c>
      <c r="C84" s="1">
        <v>0</v>
      </c>
      <c r="E84" s="1">
        <f t="shared" si="0"/>
        <v>0</v>
      </c>
    </row>
    <row r="85" spans="1:5" x14ac:dyDescent="0.35">
      <c r="A85" s="1">
        <v>118000</v>
      </c>
      <c r="B85" s="1">
        <v>0</v>
      </c>
      <c r="C85" s="1">
        <v>0</v>
      </c>
      <c r="E85" s="1">
        <f t="shared" si="0"/>
        <v>0</v>
      </c>
    </row>
    <row r="86" spans="1:5" x14ac:dyDescent="0.35">
      <c r="A86" s="1">
        <v>120000</v>
      </c>
      <c r="B86" s="1">
        <v>0</v>
      </c>
      <c r="C86" s="1">
        <v>0</v>
      </c>
      <c r="E86" s="1">
        <f t="shared" si="0"/>
        <v>0</v>
      </c>
    </row>
    <row r="87" spans="1:5" x14ac:dyDescent="0.35">
      <c r="A87" s="1">
        <v>122000</v>
      </c>
      <c r="B87" s="1">
        <v>0</v>
      </c>
      <c r="C87" s="1">
        <v>0</v>
      </c>
      <c r="E87" s="1">
        <f t="shared" si="0"/>
        <v>0</v>
      </c>
    </row>
    <row r="88" spans="1:5" x14ac:dyDescent="0.35">
      <c r="A88" s="1">
        <v>124000</v>
      </c>
      <c r="B88" s="1">
        <v>0</v>
      </c>
      <c r="C88" s="1">
        <v>0</v>
      </c>
      <c r="E88" s="1">
        <f t="shared" si="0"/>
        <v>0</v>
      </c>
    </row>
    <row r="89" spans="1:5" x14ac:dyDescent="0.35">
      <c r="A89" s="1">
        <v>126000</v>
      </c>
      <c r="B89" s="1">
        <v>0</v>
      </c>
      <c r="C89" s="1">
        <v>0</v>
      </c>
      <c r="E89" s="1">
        <f t="shared" si="0"/>
        <v>0</v>
      </c>
    </row>
    <row r="90" spans="1:5" x14ac:dyDescent="0.35">
      <c r="A90" s="1">
        <v>128000</v>
      </c>
      <c r="B90" s="1">
        <v>0</v>
      </c>
      <c r="C90" s="1">
        <v>0</v>
      </c>
      <c r="E90" s="1">
        <f t="shared" si="0"/>
        <v>0</v>
      </c>
    </row>
    <row r="91" spans="1:5" x14ac:dyDescent="0.35">
      <c r="A91" s="1">
        <v>130000</v>
      </c>
      <c r="B91" s="1">
        <v>0</v>
      </c>
      <c r="C91" s="1">
        <v>0</v>
      </c>
      <c r="E91" s="1">
        <f t="shared" si="0"/>
        <v>0</v>
      </c>
    </row>
    <row r="92" spans="1:5" x14ac:dyDescent="0.35">
      <c r="A92" s="1">
        <v>132000</v>
      </c>
      <c r="B92" s="1">
        <v>0</v>
      </c>
      <c r="C92" s="1">
        <v>0</v>
      </c>
      <c r="E92" s="1">
        <f t="shared" ref="E92:E126" si="1">(B93+B92)/2*(A93-A92)</f>
        <v>0</v>
      </c>
    </row>
    <row r="93" spans="1:5" x14ac:dyDescent="0.35">
      <c r="A93" s="1">
        <v>134000</v>
      </c>
      <c r="B93" s="1">
        <v>0</v>
      </c>
      <c r="C93" s="1">
        <v>0</v>
      </c>
      <c r="E93" s="1">
        <f t="shared" si="1"/>
        <v>0</v>
      </c>
    </row>
    <row r="94" spans="1:5" x14ac:dyDescent="0.35">
      <c r="A94" s="1">
        <v>136000</v>
      </c>
      <c r="B94" s="1">
        <v>0</v>
      </c>
      <c r="C94" s="1">
        <v>0</v>
      </c>
      <c r="E94" s="1">
        <f t="shared" si="1"/>
        <v>0</v>
      </c>
    </row>
    <row r="95" spans="1:5" x14ac:dyDescent="0.35">
      <c r="A95" s="1">
        <v>138000</v>
      </c>
      <c r="B95" s="1">
        <v>0</v>
      </c>
      <c r="C95" s="1">
        <v>0</v>
      </c>
      <c r="E95" s="1">
        <f t="shared" si="1"/>
        <v>0</v>
      </c>
    </row>
    <row r="96" spans="1:5" x14ac:dyDescent="0.35">
      <c r="A96" s="1">
        <v>140000</v>
      </c>
      <c r="B96" s="1">
        <v>0</v>
      </c>
      <c r="C96" s="1">
        <v>0</v>
      </c>
      <c r="E96" s="1">
        <f t="shared" si="1"/>
        <v>0</v>
      </c>
    </row>
    <row r="97" spans="1:5" x14ac:dyDescent="0.35">
      <c r="A97" s="1">
        <v>142000</v>
      </c>
      <c r="B97" s="1">
        <v>0</v>
      </c>
      <c r="C97" s="1">
        <v>0</v>
      </c>
      <c r="E97" s="1">
        <f t="shared" si="1"/>
        <v>0</v>
      </c>
    </row>
    <row r="98" spans="1:5" x14ac:dyDescent="0.35">
      <c r="A98" s="1">
        <v>144000</v>
      </c>
      <c r="B98" s="1">
        <v>0</v>
      </c>
      <c r="C98" s="1">
        <v>0</v>
      </c>
      <c r="E98" s="1">
        <f t="shared" si="1"/>
        <v>0</v>
      </c>
    </row>
    <row r="99" spans="1:5" x14ac:dyDescent="0.35">
      <c r="A99" s="1">
        <v>146000</v>
      </c>
      <c r="B99" s="1">
        <v>0</v>
      </c>
      <c r="C99" s="1">
        <v>0</v>
      </c>
      <c r="E99" s="1">
        <f t="shared" si="1"/>
        <v>0</v>
      </c>
    </row>
    <row r="100" spans="1:5" x14ac:dyDescent="0.35">
      <c r="A100" s="1">
        <v>148000</v>
      </c>
      <c r="B100" s="1">
        <v>0</v>
      </c>
      <c r="C100" s="1">
        <v>0</v>
      </c>
      <c r="E100" s="1">
        <f t="shared" si="1"/>
        <v>0</v>
      </c>
    </row>
    <row r="101" spans="1:5" x14ac:dyDescent="0.35">
      <c r="A101" s="1">
        <v>150000</v>
      </c>
      <c r="B101" s="1">
        <v>0</v>
      </c>
      <c r="C101" s="1">
        <v>0</v>
      </c>
      <c r="E101" s="1">
        <f t="shared" si="1"/>
        <v>0</v>
      </c>
    </row>
    <row r="102" spans="1:5" x14ac:dyDescent="0.35">
      <c r="A102" s="1">
        <v>152000</v>
      </c>
      <c r="B102" s="1">
        <v>0</v>
      </c>
      <c r="C102" s="1">
        <v>0</v>
      </c>
      <c r="E102" s="1">
        <f t="shared" si="1"/>
        <v>0</v>
      </c>
    </row>
    <row r="103" spans="1:5" x14ac:dyDescent="0.35">
      <c r="A103" s="1">
        <v>154000</v>
      </c>
      <c r="B103" s="1">
        <v>0</v>
      </c>
      <c r="C103" s="1">
        <v>0</v>
      </c>
      <c r="E103" s="1">
        <f t="shared" si="1"/>
        <v>0</v>
      </c>
    </row>
    <row r="104" spans="1:5" x14ac:dyDescent="0.35">
      <c r="A104" s="1">
        <v>156000</v>
      </c>
      <c r="B104" s="1">
        <v>0</v>
      </c>
      <c r="C104" s="1">
        <v>0</v>
      </c>
      <c r="E104" s="1">
        <f t="shared" si="1"/>
        <v>0</v>
      </c>
    </row>
    <row r="105" spans="1:5" x14ac:dyDescent="0.35">
      <c r="A105" s="1">
        <v>158000</v>
      </c>
      <c r="B105" s="1">
        <v>0</v>
      </c>
      <c r="C105" s="1">
        <v>0</v>
      </c>
      <c r="E105" s="1">
        <f t="shared" si="1"/>
        <v>0</v>
      </c>
    </row>
    <row r="106" spans="1:5" x14ac:dyDescent="0.35">
      <c r="A106" s="1">
        <v>160000</v>
      </c>
      <c r="B106" s="1">
        <v>0</v>
      </c>
      <c r="C106" s="1">
        <v>0</v>
      </c>
      <c r="E106" s="1">
        <f t="shared" si="1"/>
        <v>0</v>
      </c>
    </row>
    <row r="107" spans="1:5" x14ac:dyDescent="0.35">
      <c r="A107" s="1">
        <v>162000</v>
      </c>
      <c r="B107" s="1">
        <v>0</v>
      </c>
      <c r="C107" s="1">
        <v>0</v>
      </c>
      <c r="E107" s="1">
        <f t="shared" si="1"/>
        <v>0</v>
      </c>
    </row>
    <row r="108" spans="1:5" x14ac:dyDescent="0.35">
      <c r="A108" s="1">
        <v>164000</v>
      </c>
      <c r="B108" s="1">
        <v>0</v>
      </c>
      <c r="C108" s="1">
        <v>0</v>
      </c>
      <c r="E108" s="1">
        <f t="shared" si="1"/>
        <v>0</v>
      </c>
    </row>
    <row r="109" spans="1:5" x14ac:dyDescent="0.35">
      <c r="A109" s="1">
        <v>166000</v>
      </c>
      <c r="B109" s="1">
        <v>0</v>
      </c>
      <c r="C109" s="1">
        <v>0</v>
      </c>
      <c r="E109" s="1">
        <f t="shared" si="1"/>
        <v>0</v>
      </c>
    </row>
    <row r="110" spans="1:5" x14ac:dyDescent="0.35">
      <c r="A110" s="1">
        <v>168000</v>
      </c>
      <c r="B110" s="1">
        <v>0</v>
      </c>
      <c r="C110" s="1">
        <v>0</v>
      </c>
      <c r="E110" s="1">
        <f t="shared" si="1"/>
        <v>0</v>
      </c>
    </row>
    <row r="111" spans="1:5" x14ac:dyDescent="0.35">
      <c r="A111" s="1">
        <v>170000</v>
      </c>
      <c r="B111" s="1">
        <v>0</v>
      </c>
      <c r="C111" s="1">
        <v>0</v>
      </c>
      <c r="E111" s="1">
        <f t="shared" si="1"/>
        <v>0</v>
      </c>
    </row>
    <row r="112" spans="1:5" x14ac:dyDescent="0.35">
      <c r="A112" s="1">
        <v>172000</v>
      </c>
      <c r="B112" s="1">
        <v>0</v>
      </c>
      <c r="C112" s="1">
        <v>0</v>
      </c>
      <c r="E112" s="1">
        <f t="shared" si="1"/>
        <v>0</v>
      </c>
    </row>
    <row r="113" spans="1:5" x14ac:dyDescent="0.35">
      <c r="A113" s="1">
        <v>174000</v>
      </c>
      <c r="B113" s="1">
        <v>0</v>
      </c>
      <c r="C113" s="1">
        <v>0</v>
      </c>
      <c r="E113" s="1">
        <f t="shared" si="1"/>
        <v>0</v>
      </c>
    </row>
    <row r="114" spans="1:5" x14ac:dyDescent="0.35">
      <c r="A114" s="1">
        <v>176000</v>
      </c>
      <c r="B114" s="1">
        <v>0</v>
      </c>
      <c r="C114" s="1">
        <v>0</v>
      </c>
      <c r="E114" s="1">
        <f t="shared" si="1"/>
        <v>0</v>
      </c>
    </row>
    <row r="115" spans="1:5" x14ac:dyDescent="0.35">
      <c r="A115" s="1">
        <v>178000</v>
      </c>
      <c r="B115" s="1">
        <v>0</v>
      </c>
      <c r="C115" s="1">
        <v>0</v>
      </c>
      <c r="E115" s="1">
        <f t="shared" si="1"/>
        <v>0</v>
      </c>
    </row>
    <row r="116" spans="1:5" x14ac:dyDescent="0.35">
      <c r="A116" s="1">
        <v>180000</v>
      </c>
      <c r="B116" s="1">
        <v>0</v>
      </c>
      <c r="C116" s="1">
        <v>0</v>
      </c>
      <c r="E116" s="1">
        <f t="shared" si="1"/>
        <v>0</v>
      </c>
    </row>
    <row r="117" spans="1:5" x14ac:dyDescent="0.35">
      <c r="A117" s="1">
        <v>182000</v>
      </c>
      <c r="B117" s="1">
        <v>0</v>
      </c>
      <c r="C117" s="1">
        <v>0</v>
      </c>
      <c r="E117" s="1">
        <f t="shared" si="1"/>
        <v>0</v>
      </c>
    </row>
    <row r="118" spans="1:5" x14ac:dyDescent="0.35">
      <c r="A118" s="1">
        <v>184000</v>
      </c>
      <c r="B118" s="1">
        <v>0</v>
      </c>
      <c r="C118" s="1">
        <v>0</v>
      </c>
      <c r="E118" s="1">
        <f t="shared" si="1"/>
        <v>0</v>
      </c>
    </row>
    <row r="119" spans="1:5" x14ac:dyDescent="0.35">
      <c r="A119" s="1">
        <v>186000</v>
      </c>
      <c r="B119" s="1">
        <v>0</v>
      </c>
      <c r="C119" s="1">
        <v>0</v>
      </c>
      <c r="E119" s="1">
        <f t="shared" si="1"/>
        <v>0</v>
      </c>
    </row>
    <row r="120" spans="1:5" x14ac:dyDescent="0.35">
      <c r="A120" s="1">
        <v>188000</v>
      </c>
      <c r="B120" s="1">
        <v>0</v>
      </c>
      <c r="C120" s="1">
        <v>0</v>
      </c>
      <c r="E120" s="1">
        <f t="shared" si="1"/>
        <v>0</v>
      </c>
    </row>
    <row r="121" spans="1:5" x14ac:dyDescent="0.35">
      <c r="A121" s="1">
        <v>190000</v>
      </c>
      <c r="B121" s="1">
        <v>0</v>
      </c>
      <c r="C121" s="1">
        <v>0</v>
      </c>
      <c r="E121" s="1">
        <f t="shared" si="1"/>
        <v>0</v>
      </c>
    </row>
    <row r="122" spans="1:5" x14ac:dyDescent="0.35">
      <c r="A122" s="1">
        <v>192000</v>
      </c>
      <c r="B122" s="1">
        <v>0</v>
      </c>
      <c r="C122" s="1">
        <v>0</v>
      </c>
      <c r="E122" s="1">
        <f t="shared" si="1"/>
        <v>0</v>
      </c>
    </row>
    <row r="123" spans="1:5" x14ac:dyDescent="0.35">
      <c r="A123" s="1">
        <v>194000</v>
      </c>
      <c r="B123" s="1">
        <v>0</v>
      </c>
      <c r="C123" s="1">
        <v>0</v>
      </c>
      <c r="E123" s="1">
        <f t="shared" si="1"/>
        <v>0</v>
      </c>
    </row>
    <row r="124" spans="1:5" x14ac:dyDescent="0.35">
      <c r="A124" s="1">
        <v>196000</v>
      </c>
      <c r="B124" s="1">
        <v>0</v>
      </c>
      <c r="C124" s="1">
        <v>0</v>
      </c>
      <c r="E124" s="1">
        <f t="shared" si="1"/>
        <v>0</v>
      </c>
    </row>
    <row r="125" spans="1:5" x14ac:dyDescent="0.35">
      <c r="A125" s="1">
        <v>198000</v>
      </c>
      <c r="B125" s="1">
        <v>0</v>
      </c>
      <c r="C125" s="1">
        <v>0</v>
      </c>
      <c r="E125" s="1">
        <f t="shared" si="1"/>
        <v>0</v>
      </c>
    </row>
    <row r="126" spans="1:5" x14ac:dyDescent="0.35">
      <c r="A126" s="1">
        <v>200000</v>
      </c>
      <c r="B126" s="1">
        <v>0</v>
      </c>
      <c r="C126" s="1">
        <v>0</v>
      </c>
      <c r="E126" s="1">
        <f t="shared" si="1"/>
        <v>0</v>
      </c>
    </row>
  </sheetData>
  <mergeCells count="49">
    <mergeCell ref="O60:O61"/>
    <mergeCell ref="N60:N61"/>
    <mergeCell ref="R60:S61"/>
    <mergeCell ref="Z55:AA56"/>
    <mergeCell ref="X57:Y57"/>
    <mergeCell ref="Z57:AA57"/>
    <mergeCell ref="Q60:Q61"/>
    <mergeCell ref="P60:P61"/>
    <mergeCell ref="S57:T57"/>
    <mergeCell ref="U57:V57"/>
    <mergeCell ref="X40:AA41"/>
    <mergeCell ref="Z47:AA48"/>
    <mergeCell ref="Z49:AA49"/>
    <mergeCell ref="X51:X52"/>
    <mergeCell ref="Y51:Y52"/>
    <mergeCell ref="Z51:Z52"/>
    <mergeCell ref="S40:V41"/>
    <mergeCell ref="U47:V48"/>
    <mergeCell ref="U49:V49"/>
    <mergeCell ref="S51:S52"/>
    <mergeCell ref="T51:T52"/>
    <mergeCell ref="U51:U52"/>
    <mergeCell ref="AA51:AA52"/>
    <mergeCell ref="X55:Y56"/>
    <mergeCell ref="V51:V52"/>
    <mergeCell ref="P51:P52"/>
    <mergeCell ref="Q51:Q52"/>
    <mergeCell ref="N55:O56"/>
    <mergeCell ref="P55:Q56"/>
    <mergeCell ref="S55:T56"/>
    <mergeCell ref="U55:V56"/>
    <mergeCell ref="N57:O57"/>
    <mergeCell ref="P57:Q57"/>
    <mergeCell ref="I55:J56"/>
    <mergeCell ref="I57:J57"/>
    <mergeCell ref="K55:L56"/>
    <mergeCell ref="K57:L57"/>
    <mergeCell ref="N40:Q41"/>
    <mergeCell ref="P47:Q48"/>
    <mergeCell ref="P49:Q49"/>
    <mergeCell ref="N51:N52"/>
    <mergeCell ref="O51:O52"/>
    <mergeCell ref="K49:L49"/>
    <mergeCell ref="I40:L41"/>
    <mergeCell ref="K47:L48"/>
    <mergeCell ref="L51:L52"/>
    <mergeCell ref="K51:K52"/>
    <mergeCell ref="J51:J52"/>
    <mergeCell ref="I51:I5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IONIZ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Weiser</dc:creator>
  <cp:lastModifiedBy>Ben Weiser</cp:lastModifiedBy>
  <cp:lastPrinted>2020-05-29T19:49:04Z</cp:lastPrinted>
  <dcterms:created xsi:type="dcterms:W3CDTF">2020-05-25T14:43:13Z</dcterms:created>
  <dcterms:modified xsi:type="dcterms:W3CDTF">2020-06-04T20:56:44Z</dcterms:modified>
</cp:coreProperties>
</file>